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Titanium Certs\"/>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<sst xmlns="http://schemas.openxmlformats.org/spreadsheetml/2006/main" count="22350" uniqueCount="15811">
  <si>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</si>
  <si>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</si>
  <si>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</si>
  <si>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</si>
  <si>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</si>
  <si>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</si>
  <si>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</si>
  <si>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</si>
  <si>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</si>
  <si>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</si>
  <si>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</si>
  <si>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</si>
  <si>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</si>
  <si>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</si>
  <si>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</si>
  <si>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</si>
  <si>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</si>
  <si>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</si>
  <si>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</si>
  <si>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</si>
  <si>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</si>
  <si>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</si>
  <si>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</si>
  <si>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</si>
  <si>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</si>
  <si>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</si>
  <si>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</si>
  <si>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</si>
  <si>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</si>
  <si>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</si>
  <si>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</si>
  <si>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</si>
  <si>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</si>
  <si>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</si>
  <si>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</si>
  <si>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</si>
  <si>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</si>
  <si>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</si>
  <si>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</si>
  <si>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</si>
  <si>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</si>
  <si>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</si>
  <si>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</si>
  <si>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</si>
  <si>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</si>
  <si>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</si>
  <si>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</si>
  <si>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</si>
  <si>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</si>
  <si>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</si>
  <si>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</si>
  <si>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</si>
  <si>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</si>
  <si>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</si>
  <si>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</si>
  <si>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</si>
  <si>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</si>
  <si>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</si>
  <si>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</si>
  <si>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</si>
  <si>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</si>
  <si>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</si>
  <si>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</si>
  <si>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</si>
  <si>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</si>
  <si>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</si>
  <si>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</si>
  <si>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</si>
  <si>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</si>
  <si>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</si>
  <si>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</si>
  <si>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</si>
  <si>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</si>
  <si>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</si>
  <si>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</si>
  <si>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</si>
  <si>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</si>
  <si>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</si>
  <si>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</si>
  <si>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</si>
  <si>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</si>
  <si>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</si>
  <si>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</si>
  <si>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</si>
  <si>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</si>
  <si>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</si>
  <si>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</si>
  <si>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</si>
  <si>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</si>
  <si>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</si>
  <si>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</si>
  <si>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</si>
  <si>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</si>
  <si>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</si>
  <si>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</si>
  <si>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</si>
  <si>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</si>
  <si>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</si>
  <si>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</si>
  <si>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</si>
  <si>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</si>
  <si>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</si>
  <si>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</si>
  <si>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</si>
  <si>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</si>
  <si>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</si>
  <si>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</si>
  <si>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</si>
  <si>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</si>
  <si>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</si>
  <si>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</si>
  <si>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</si>
  <si>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</si>
  <si>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</si>
  <si>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</si>
  <si>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</si>
  <si>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</si>
  <si>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</si>
  <si>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</si>
  <si>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</si>
  <si>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</si>
  <si>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</si>
  <si>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</si>
  <si>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</si>
  <si>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</si>
  <si>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</si>
  <si>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</si>
  <si>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</si>
  <si>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</si>
  <si>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</si>
  <si>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</si>
  <si>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</si>
  <si>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</si>
  <si>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</si>
  <si>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</si>
  <si>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</si>
  <si>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</si>
  <si>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</si>
  <si>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</si>
  <si>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</si>
  <si>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</si>
  <si>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</si>
  <si>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</si>
  <si>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</si>
  <si>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</si>
  <si>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</si>
  <si>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</si>
  <si>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</si>
  <si>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</si>
  <si>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</si>
  <si>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</si>
  <si>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</si>
  <si>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</si>
  <si>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</si>
  <si>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</si>
  <si>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</si>
  <si>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</si>
  <si>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</si>
  <si>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</si>
  <si>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</si>
  <si>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</si>
  <si>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</si>
  <si>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</si>
  <si>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</si>
  <si>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</si>
  <si>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</si>
  <si>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</si>
  <si>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</si>
  <si>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</si>
  <si>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</si>
  <si>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</si>
  <si>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</si>
  <si>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</si>
  <si>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</si>
  <si>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</si>
  <si>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</si>
  <si>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</si>
  <si>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</si>
  <si>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</si>
  <si>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</si>
  <si>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</si>
  <si>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</si>
  <si>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</si>
  <si>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</si>
  <si>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</si>
  <si>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</si>
  <si>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</si>
  <si>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</si>
  <si>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</si>
  <si>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</si>
  <si>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</si>
  <si>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</si>
  <si>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</si>
  <si>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</si>
  <si>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</si>
  <si>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</si>
  <si>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</si>
  <si>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</si>
  <si>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</si>
  <si>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</si>
  <si>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</si>
  <si>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</si>
  <si>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</si>
  <si>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</si>
  <si>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</si>
  <si>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</si>
  <si>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</si>
  <si>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</si>
  <si>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</si>
  <si>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</si>
  <si>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</si>
  <si>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</si>
  <si>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</si>
  <si>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</si>
  <si>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</si>
  <si>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</si>
  <si>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</si>
  <si>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</si>
  <si>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</si>
  <si>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</si>
  <si>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</si>
  <si>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</si>
  <si>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</si>
  <si>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</si>
  <si>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</si>
  <si>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</si>
  <si>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</si>
  <si>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</si>
  <si>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</si>
  <si>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</si>
  <si>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</si>
  <si>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</si>
  <si>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</si>
  <si>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</si>
  <si>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</si>
  <si>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</si>
  <si>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</si>
  <si>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</si>
  <si>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</si>
  <si>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</si>
  <si>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</si>
  <si>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</si>
  <si>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</si>
  <si>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</si>
  <si>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</si>
  <si>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</si>
  <si>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</si>
  <si>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</si>
  <si>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</si>
  <si>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</si>
  <si>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</si>
  <si>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</si>
  <si>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</si>
  <si>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</si>
  <si>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</si>
  <si>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</si>
  <si>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</si>
  <si>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</si>
  <si>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</si>
  <si>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</si>
  <si>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</si>
  <si>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</si>
  <si>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</si>
  <si>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</si>
  <si>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</si>
  <si>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</si>
  <si>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</si>
  <si>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</si>
  <si>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</si>
  <si>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</si>
  <si>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</si>
  <si>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</si>
  <si>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</si>
  <si>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</si>
  <si>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</si>
  <si>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</si>
  <si>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</si>
  <si>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</si>
  <si>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</si>
  <si>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</si>
  <si>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</si>
  <si>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</si>
  <si>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</si>
  <si>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</si>
  <si>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</si>
  <si>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</si>
  <si>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</si>
  <si>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</si>
  <si>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</si>
  <si>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</si>
  <si>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</si>
  <si>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</si>
  <si>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</si>
  <si>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</si>
  <si>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</si>
  <si>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</si>
  <si>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</si>
  <si>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</si>
  <si>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</si>
  <si>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</si>
  <si>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</si>
  <si>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</si>
  <si>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</si>
  <si>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</si>
  <si>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</si>
  <si>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</si>
  <si>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</si>
  <si>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</si>
  <si>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</si>
  <si>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</si>
  <si>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</si>
  <si>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</si>
  <si>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</si>
  <si>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</si>
  <si>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</si>
  <si>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</si>
  <si>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</si>
  <si>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</si>
  <si>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</si>
  <si>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</si>
  <si>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</si>
  <si>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</si>
  <si>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</si>
  <si>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</si>
  <si>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</si>
  <si>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</si>
  <si>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</si>
  <si>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</si>
  <si>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</si>
  <si>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</si>
  <si>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</si>
  <si>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</si>
  <si>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</si>
  <si>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</si>
  <si>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</si>
  <si>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</si>
  <si>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</si>
  <si>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</si>
  <si>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</si>
  <si>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</si>
  <si>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</si>
  <si>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</si>
  <si>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</si>
  <si>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</si>
  <si>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</si>
  <si>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</si>
  <si>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</si>
  <si>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</si>
  <si>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</si>
  <si>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</si>
  <si>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</si>
  <si>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</si>
  <si>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</si>
  <si>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</si>
  <si>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</si>
  <si>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</si>
  <si>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</si>
  <si>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</si>
  <si>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</si>
  <si>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</si>
  <si>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</si>
  <si>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</si>
  <si>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</si>
  <si>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</si>
  <si>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</si>
  <si>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</si>
  <si>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</si>
  <si>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</si>
  <si>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</si>
  <si>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</si>
  <si>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</si>
  <si>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</si>
  <si>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</si>
  <si>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</si>
  <si>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</si>
  <si>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</si>
  <si>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</si>
  <si>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</si>
  <si>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</si>
  <si>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</si>
  <si>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</si>
  <si>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</si>
  <si>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</si>
  <si>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</si>
  <si>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</si>
  <si>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</si>
  <si>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</si>
  <si>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</si>
  <si>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</si>
  <si>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</si>
  <si>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</si>
  <si>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</si>
  <si>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</si>
  <si>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</si>
  <si>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</si>
  <si>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</si>
  <si>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</si>
  <si>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</si>
  <si>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</si>
  <si>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</si>
  <si>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</si>
  <si>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</si>
  <si>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</si>
  <si>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</si>
  <si>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</si>
  <si>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</si>
  <si>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</si>
  <si>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</si>
  <si>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</si>
  <si>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</si>
  <si>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</si>
  <si>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</si>
  <si>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</si>
  <si>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</si>
  <si>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</si>
  <si>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</si>
  <si>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</si>
  <si>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</si>
  <si>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</si>
  <si>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</si>
  <si>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</si>
  <si>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</si>
  <si>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</si>
  <si>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</si>
  <si>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</si>
  <si>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</si>
  <si>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</si>
  <si>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</si>
  <si>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</si>
  <si>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</si>
  <si>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</si>
  <si>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</si>
  <si>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</si>
  <si>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</si>
  <si>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</si>
  <si>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</si>
  <si>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</si>
  <si>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</si>
  <si>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</si>
  <si>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</si>
  <si>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</si>
  <si>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</si>
  <si>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</si>
  <si>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</si>
  <si>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</si>
  <si>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</si>
  <si>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</si>
  <si>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</si>
  <si>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</si>
  <si>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</si>
  <si>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</si>
  <si>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</si>
  <si>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</si>
  <si>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</si>
  <si>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</si>
  <si>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</si>
  <si>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</si>
  <si>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</si>
  <si>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</si>
  <si>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</si>
  <si>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</si>
  <si>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</si>
  <si>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</si>
  <si>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</si>
  <si>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</si>
  <si>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</si>
  <si>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</si>
  <si>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</si>
  <si>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</si>
  <si>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</si>
  <si>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</si>
  <si>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</si>
  <si>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</si>
  <si>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</si>
  <si>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</si>
  <si>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</si>
  <si>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</si>
  <si>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</si>
  <si>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</si>
  <si>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</si>
  <si>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</si>
  <si>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</si>
  <si>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</si>
  <si>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</si>
  <si>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</si>
  <si>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</si>
  <si>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</si>
  <si>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</si>
  <si>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</si>
  <si>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</si>
  <si>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</si>
  <si>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</si>
  <si>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</si>
  <si>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</si>
  <si>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</si>
  <si>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</si>
  <si>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</si>
  <si>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</si>
  <si>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</si>
  <si>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</si>
  <si>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</si>
  <si>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</si>
  <si>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</si>
  <si>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</si>
  <si>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</si>
  <si>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</si>
  <si>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</si>
  <si>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</si>
  <si>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</si>
  <si>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</si>
  <si>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</si>
  <si>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</si>
  <si>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</si>
  <si>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</si>
  <si>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</si>
  <si>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</si>
  <si>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</si>
  <si>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</si>
  <si>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</si>
  <si>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</si>
  <si>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</si>
  <si>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</si>
  <si>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</si>
  <si>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</si>
  <si>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</si>
  <si>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</si>
  <si>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</si>
  <si>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</si>
  <si>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</si>
  <si>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</si>
  <si>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</si>
  <si>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</si>
  <si>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</si>
  <si>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</si>
  <si>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</si>
  <si>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</si>
  <si>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</si>
  <si>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</si>
  <si>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</si>
  <si>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</si>
  <si>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</si>
  <si>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</si>
  <si>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</si>
  <si>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</si>
  <si>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</si>
  <si>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</si>
  <si>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</si>
  <si>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</si>
  <si>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</si>
  <si>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</si>
  <si>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</si>
  <si>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</si>
  <si>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</si>
  <si>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</si>
  <si>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</si>
  <si>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</si>
  <si>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</si>
  <si>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</si>
  <si>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</si>
  <si>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</si>
  <si>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</si>
  <si>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</si>
  <si>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</si>
  <si>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</si>
  <si>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</si>
  <si>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</si>
  <si>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</si>
  <si>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</si>
  <si>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</si>
  <si>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</si>
  <si>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</si>
  <si>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</si>
  <si>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</si>
  <si>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</si>
  <si>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</si>
  <si>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</si>
  <si>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</si>
  <si>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</si>
  <si>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</si>
  <si>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</si>
  <si>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</si>
  <si>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</si>
  <si>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</si>
  <si>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</si>
  <si>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</si>
  <si>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</si>
  <si>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</si>
  <si>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</si>
  <si>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</si>
  <si>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</si>
  <si>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</si>
  <si>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</si>
  <si>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</si>
  <si>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</si>
  <si>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</si>
  <si>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</si>
  <si>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</si>
  <si>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</si>
  <si>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</si>
  <si>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</si>
  <si>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</si>
  <si>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</si>
  <si>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</si>
  <si>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</si>
  <si>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</si>
  <si>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</si>
  <si>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</si>
  <si>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</si>
  <si>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</si>
  <si>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</si>
  <si>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</si>
  <si>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</si>
  <si>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</si>
  <si>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</si>
  <si>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</si>
  <si>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</si>
  <si>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</si>
  <si>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</si>
  <si>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</si>
  <si>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</si>
  <si>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</si>
  <si>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</si>
  <si>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</si>
  <si>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</si>
  <si>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</si>
  <si>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</si>
  <si>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</si>
  <si>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</si>
  <si>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</si>
  <si>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</si>
  <si>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</si>
  <si>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</si>
  <si>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</si>
  <si>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</si>
  <si>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</si>
  <si>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</si>
  <si>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</si>
  <si>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</si>
  <si>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</si>
  <si>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</si>
  <si>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</si>
  <si>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</si>
  <si>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</si>
  <si>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</si>
  <si>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</si>
  <si>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</si>
  <si>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</si>
  <si>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</si>
  <si>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</si>
  <si>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</si>
  <si>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</si>
  <si>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</si>
  <si>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</si>
  <si>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</si>
  <si>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</si>
  <si>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</si>
  <si>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</si>
  <si>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</si>
  <si>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</si>
  <si>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</si>
  <si>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</si>
  <si>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</si>
  <si>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</si>
  <si>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</si>
  <si>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</si>
  <si>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</si>
  <si>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</si>
  <si>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</si>
  <si>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</si>
  <si>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</si>
  <si>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</si>
  <si>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</si>
  <si>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</si>
  <si>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</si>
  <si>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</si>
  <si>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</si>
  <si>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</si>
  <si>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</si>
  <si>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</si>
  <si>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</si>
  <si>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</si>
  <si>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</si>
  <si>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</si>
  <si>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</si>
  <si>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</si>
  <si>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</si>
  <si>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</si>
  <si>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</si>
  <si>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</si>
  <si>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</si>
  <si>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</si>
  <si>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</si>
  <si>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</si>
  <si>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</si>
  <si>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</si>
  <si>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</si>
  <si>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</si>
  <si>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</si>
  <si>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</si>
  <si>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</si>
  <si>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</si>
  <si>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</si>
  <si>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</si>
  <si>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</si>
  <si>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</si>
  <si>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</si>
  <si>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</si>
  <si>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</si>
  <si>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</si>
  <si>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</si>
  <si>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</si>
  <si>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</si>
  <si>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</si>
  <si>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</si>
  <si>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</si>
  <si>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</si>
  <si>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</si>
  <si>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</si>
  <si>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</si>
  <si>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</si>
  <si>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</si>
  <si>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</si>
  <si>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</si>
  <si>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</si>
  <si>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</si>
  <si>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</si>
  <si>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</si>
  <si>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</si>
  <si>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</si>
  <si>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</si>
  <si>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</si>
  <si>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</si>
  <si>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</si>
  <si>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</si>
  <si>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</si>
  <si>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</si>
  <si>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</si>
  <si>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</si>
  <si>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</si>
  <si>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</si>
  <si>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</si>
  <si>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</si>
  <si>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</si>
  <si>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</si>
  <si>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</si>
  <si>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</si>
  <si>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</si>
  <si>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</si>
  <si>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</si>
  <si>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</si>
  <si>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</si>
  <si>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</si>
  <si>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</si>
  <si>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</si>
  <si>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</si>
  <si>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</si>
  <si>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</si>
  <si>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</si>
  <si>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</si>
  <si>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</si>
  <si>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</si>
  <si>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</si>
  <si>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</si>
  <si>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</si>
  <si>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</si>
  <si>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</si>
  <si>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</si>
  <si>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</si>
  <si>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</si>
  <si>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</si>
  <si>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</si>
  <si>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</si>
  <si>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</si>
  <si>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</si>
  <si>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</si>
  <si>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</si>
  <si>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</si>
  <si>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</si>
  <si>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</si>
  <si>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</si>
  <si>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</si>
  <si>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</si>
  <si>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</si>
  <si>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</si>
  <si>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</si>
  <si>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</si>
  <si>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</si>
  <si>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</si>
  <si>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</si>
  <si>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</si>
  <si>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</si>
  <si>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</si>
  <si>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</si>
  <si>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</si>
  <si>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</si>
  <si>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</si>
  <si>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</si>
  <si>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</si>
  <si>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</si>
  <si>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</si>
  <si>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</si>
  <si>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</si>
  <si>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</si>
  <si>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</si>
  <si>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</si>
  <si>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</si>
  <si>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</si>
  <si>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</si>
  <si>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</si>
  <si>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</si>
  <si>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</si>
  <si>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</si>
  <si>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</si>
  <si>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</si>
  <si>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</si>
  <si>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</si>
  <si>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</si>
  <si>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</si>
  <si>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</si>
  <si>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</si>
  <si>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</si>
  <si>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</si>
  <si>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</si>
  <si>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</si>
  <si>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</si>
  <si>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</si>
  <si>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</si>
  <si>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</si>
  <si>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</si>
  <si>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</si>
  <si>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</si>
  <si>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</si>
  <si>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</si>
  <si>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</si>
  <si>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</si>
  <si>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</si>
  <si>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</si>
  <si>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</si>
  <si>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</si>
  <si>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</si>
  <si>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</si>
  <si>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</si>
  <si>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</si>
  <si>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</si>
  <si>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</si>
  <si>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</si>
  <si>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</si>
  <si>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</si>
  <si>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</si>
  <si>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</si>
  <si>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</si>
  <si>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</si>
  <si>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</si>
  <si>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</si>
  <si>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</si>
  <si>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</si>
  <si>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</si>
  <si>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</si>
  <si>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</si>
  <si>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</si>
  <si>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</si>
  <si>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</si>
  <si>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</si>
  <si>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</si>
  <si>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</si>
  <si>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</si>
  <si>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</si>
  <si>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</si>
  <si>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</si>
  <si>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</si>
  <si>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</si>
  <si>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</si>
  <si>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</si>
  <si>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</si>
  <si>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</si>
  <si>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</si>
  <si>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</si>
  <si>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</si>
  <si>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</si>
  <si>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</si>
  <si>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</si>
  <si>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</si>
  <si>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</si>
  <si>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</si>
  <si>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</si>
  <si>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</si>
  <si>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</si>
  <si>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</si>
  <si>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</si>
  <si>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</si>
  <si>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</si>
  <si>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</si>
  <si>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</si>
  <si>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</si>
  <si>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</si>
  <si>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</si>
  <si>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</si>
  <si>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</si>
  <si>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</si>
  <si>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</si>
  <si>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</si>
  <si>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</si>
  <si>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</si>
  <si>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</si>
  <si>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</si>
  <si>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</si>
  <si>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</si>
  <si>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</si>
  <si>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</si>
  <si>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</si>
  <si>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</si>
  <si>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</si>
  <si>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</si>
  <si>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</si>
  <si>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</si>
  <si>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</si>
  <si>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</si>
  <si>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</si>
  <si>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</si>
  <si>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</si>
  <si>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</si>
  <si>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</si>
  <si>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</si>
  <si>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</si>
  <si>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</si>
  <si>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</si>
  <si>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</si>
  <si>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</si>
  <si>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</si>
  <si>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</si>
  <si>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</si>
  <si>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</si>
  <si>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</si>
  <si>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</si>
  <si>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</si>
  <si>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</si>
  <si>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</si>
  <si>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</si>
  <si>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</si>
  <si>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</si>
  <si>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</si>
  <si>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</si>
  <si>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</si>
  <si>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</si>
  <si>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</si>
  <si>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</si>
  <si>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</si>
  <si>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</si>
  <si>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</si>
  <si>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</si>
  <si>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</si>
  <si>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</si>
  <si>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</si>
  <si>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</si>
  <si>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</si>
  <si>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</si>
  <si>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</si>
  <si>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</si>
  <si>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</si>
  <si>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</si>
  <si>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</si>
  <si>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</si>
  <si>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</si>
  <si>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</si>
  <si>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</si>
  <si>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</si>
  <si>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</si>
  <si>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</si>
  <si>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</si>
  <si>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</si>
  <si>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</si>
  <si>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</si>
  <si>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</si>
  <si>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</si>
  <si>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</si>
  <si>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</si>
  <si>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</si>
  <si>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</si>
  <si>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</si>
  <si>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</si>
  <si>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</si>
  <si>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</si>
  <si>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</si>
  <si>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</si>
  <si>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</si>
  <si>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</si>
  <si>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</si>
  <si>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</si>
  <si>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</si>
  <si>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</si>
  <si>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</si>
  <si>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</si>
  <si>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</si>
  <si>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</si>
  <si>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</si>
  <si>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</si>
  <si>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</si>
  <si>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</si>
  <si>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</si>
  <si>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</si>
  <si>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</si>
  <si>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</si>
  <si>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</si>
  <si>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</si>
  <si>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</si>
  <si>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</si>
  <si>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</si>
  <si>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</si>
  <si>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</si>
  <si>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</si>
  <si>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</si>
  <si>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</si>
  <si>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</si>
  <si>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</si>
  <si>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</si>
  <si>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</si>
  <si>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</si>
  <si>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</si>
  <si>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</si>
  <si>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</si>
  <si>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</si>
  <si>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</si>
  <si>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</si>
  <si>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</si>
  <si>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</si>
  <si>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</si>
  <si>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</si>
  <si>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</si>
  <si>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</si>
  <si>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</si>
  <si>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</si>
  <si>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</si>
  <si>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</si>
  <si>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</si>
  <si>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</si>
  <si>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</si>
  <si>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</si>
  <si>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</si>
  <si>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</si>
  <si>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</si>
  <si>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</si>
  <si>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</si>
  <si>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</si>
  <si>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</si>
  <si>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</si>
  <si>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</si>
  <si>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</si>
  <si>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</si>
  <si>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</si>
  <si>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</si>
  <si>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</si>
  <si>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</si>
  <si>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</si>
  <si>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</si>
  <si>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</si>
  <si>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</si>
  <si>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</si>
  <si>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</si>
  <si>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</si>
  <si>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</si>
  <si>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</si>
  <si>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</si>
  <si>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</si>
  <si>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</si>
  <si>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</si>
  <si>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</si>
  <si>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</si>
  <si>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</si>
  <si>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</si>
  <si>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</si>
  <si>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</si>
  <si>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</si>
  <si>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</si>
  <si>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</si>
  <si>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</si>
  <si>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</si>
  <si>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</si>
  <si>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</si>
  <si>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</si>
  <si>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</si>
  <si>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</si>
  <si>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</si>
  <si>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</si>
  <si>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</si>
  <si>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</si>
  <si>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</si>
  <si>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</si>
  <si>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</si>
  <si>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</si>
  <si>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</si>
  <si>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</si>
  <si>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</si>
  <si>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</si>
  <si>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</si>
  <si>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</si>
  <si>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</si>
  <si>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</si>
  <si>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</si>
  <si>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</si>
  <si>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</si>
  <si>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</si>
  <si>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</si>
  <si>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</si>
  <si>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</si>
  <si>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</si>
  <si>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</si>
  <si>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</si>
  <si>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</si>
  <si>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</si>
  <si>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</si>
  <si>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</si>
  <si>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</si>
  <si>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</si>
  <si>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</si>
  <si>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</si>
  <si>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</si>
  <si>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</si>
  <si>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</si>
  <si>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</si>
  <si>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</si>
  <si>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</si>
  <si>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</si>
  <si>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</si>
  <si>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</si>
  <si>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</si>
  <si>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</si>
  <si>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</si>
  <si>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</si>
  <si>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</si>
  <si>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</si>
  <si>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</si>
  <si>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</si>
  <si>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</si>
  <si>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</si>
  <si>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</si>
  <si>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</si>
  <si>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</si>
  <si>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</si>
  <si>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</si>
  <si>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</si>
  <si>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</si>
  <si>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</si>
  <si>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</si>
  <si>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</si>
  <si>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</si>
  <si>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</si>
  <si>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</si>
  <si>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</si>
  <si>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</si>
  <si>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</si>
  <si>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</si>
  <si>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</si>
  <si>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</si>
  <si>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</si>
  <si>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</si>
  <si>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</si>
  <si>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</si>
  <si>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</si>
  <si>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</si>
  <si>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</si>
  <si>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</si>
  <si>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</si>
  <si>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</si>
  <si>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</si>
  <si>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</si>
  <si>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</si>
  <si>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</si>
  <si>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</si>
  <si>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</si>
  <si>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</si>
  <si>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</si>
  <si>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</si>
  <si>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</si>
  <si>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</si>
  <si>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</si>
  <si>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</si>
  <si>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</si>
  <si>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</si>
  <si>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</si>
  <si>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</si>
  <si>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</si>
  <si>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</si>
  <si>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</si>
  <si>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</si>
  <si>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</si>
  <si>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</si>
  <si>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</si>
  <si>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</si>
  <si>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</si>
  <si>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</si>
  <si>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</si>
  <si>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</si>
  <si>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</si>
  <si>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</si>
  <si>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</si>
  <si>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</si>
  <si>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</si>
  <si>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</si>
  <si>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</si>
  <si>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</si>
  <si>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</si>
  <si>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</si>
  <si>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</si>
  <si>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</si>
  <si>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</si>
  <si>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</si>
  <si>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</si>
  <si>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</si>
  <si>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</si>
  <si>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</si>
  <si>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</si>
  <si>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</si>
  <si>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</si>
  <si>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</si>
  <si>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</si>
  <si>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</si>
  <si>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</si>
  <si>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</si>
  <si>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</si>
  <si>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</si>
  <si>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</si>
  <si>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</si>
  <si>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</si>
  <si>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</si>
  <si>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</si>
  <si>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</si>
  <si>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</si>
  <si>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</si>
  <si>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</si>
  <si>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</si>
  <si>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</si>
  <si>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</si>
  <si>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</si>
  <si>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</si>
  <si>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</si>
  <si>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</si>
  <si>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</si>
  <si>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</si>
  <si>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</si>
  <si>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</si>
  <si>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</si>
  <si>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</si>
  <si>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</si>
  <si>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</si>
  <si>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</si>
  <si>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</si>
  <si>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</si>
  <si>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</si>
  <si>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</si>
  <si>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</si>
  <si>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</si>
  <si>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</si>
  <si>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</si>
  <si>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</si>
  <si>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</si>
  <si>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</si>
  <si>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</si>
  <si>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</si>
  <si>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</si>
  <si>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</si>
  <si>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</si>
  <si>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</si>
  <si>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</si>
  <si>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</si>
  <si>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</si>
  <si>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</si>
  <si>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</si>
  <si>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</si>
  <si>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</si>
  <si>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</si>
  <si>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</si>
  <si>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</si>
  <si>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</si>
  <si>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</si>
  <si>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</si>
  <si>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</si>
  <si>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</si>
  <si>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</si>
  <si>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</si>
  <si>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</si>
  <si>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</si>
  <si>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</si>
  <si>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</si>
  <si>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</si>
  <si>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</si>
  <si>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</si>
  <si>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</si>
  <si>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</si>
  <si>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</si>
  <si>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</si>
  <si>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</si>
  <si>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</si>
  <si>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</si>
  <si>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</si>
  <si>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</si>
  <si>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</si>
  <si>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</si>
  <si>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</si>
  <si>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</si>
  <si>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</si>
  <si>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</si>
  <si>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</si>
  <si>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</si>
  <si>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</si>
  <si>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</si>
  <si>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</si>
  <si>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</si>
  <si>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</si>
  <si>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</si>
  <si>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</si>
  <si>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</si>
  <si>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</si>
  <si>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</si>
  <si>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</si>
  <si>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</si>
  <si>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</si>
  <si>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</si>
  <si>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</si>
  <si>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</si>
  <si>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</si>
  <si>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</si>
  <si>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</si>
  <si>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</si>
  <si>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</si>
  <si>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</si>
  <si>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</si>
  <si>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</si>
  <si>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</si>
  <si>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</si>
  <si>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</si>
  <si>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</si>
  <si>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</si>
  <si>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</si>
  <si>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</si>
  <si>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</si>
  <si>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</si>
  <si>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</si>
  <si>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</si>
  <si>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</si>
  <si>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</si>
  <si>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</si>
  <si>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</si>
  <si>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</si>
  <si>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</si>
  <si>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</si>
  <si>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</si>
  <si>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</si>
  <si>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</si>
  <si>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</si>
  <si>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</si>
  <si>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</si>
  <si>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</si>
  <si>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</si>
  <si>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</si>
  <si>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</si>
  <si>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</si>
  <si>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</si>
  <si>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</si>
  <si>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</si>
  <si>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</si>
  <si>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</si>
  <si>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</si>
  <si>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</si>
  <si>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</si>
  <si>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</si>
  <si>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</si>
  <si>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</si>
  <si>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</si>
  <si>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</si>
  <si>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</si>
  <si>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</si>
  <si>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</si>
  <si>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</si>
  <si>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</si>
  <si>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</si>
  <si>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</si>
  <si>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</si>
  <si>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</si>
  <si>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</si>
  <si>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</si>
  <si>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</si>
  <si>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</si>
  <si>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</si>
  <si>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</si>
  <si>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</si>
  <si>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</si>
  <si>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</si>
  <si>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</si>
  <si>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</si>
  <si>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</si>
  <si>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</si>
  <si>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</si>
  <si>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</si>
  <si>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</si>
  <si>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</si>
  <si>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</si>
  <si>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</si>
  <si>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</si>
  <si>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</si>
  <si>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</si>
  <si>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</si>
  <si>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</si>
  <si>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</si>
  <si>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</si>
  <si>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</si>
  <si>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</si>
  <si>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</si>
  <si>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</si>
  <si>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</si>
  <si>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</si>
  <si>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</si>
  <si>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</si>
  <si>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</si>
  <si>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</si>
  <si>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</si>
  <si>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</si>
  <si>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</si>
  <si>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</si>
  <si>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</si>
  <si>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</si>
  <si>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</si>
  <si>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</si>
  <si>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</si>
  <si>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</si>
  <si>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</si>
  <si>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</si>
  <si>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</si>
  <si>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</si>
  <si>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</si>
  <si>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</si>
  <si>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</si>
  <si>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</si>
  <si>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</si>
  <si>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</si>
  <si>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</si>
  <si>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</si>
  <si>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</si>
  <si>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</si>
  <si>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</si>
  <si>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</si>
  <si>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</si>
  <si>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</si>
  <si>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</si>
  <si>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</si>
  <si>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</si>
  <si>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</si>
  <si>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</si>
  <si>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</si>
  <si>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</si>
  <si>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</si>
  <si>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</si>
  <si>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</si>
  <si>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</si>
  <si>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</si>
  <si>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</si>
  <si>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</si>
  <si>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</si>
  <si>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</si>
  <si>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</si>
  <si>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</si>
  <si>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</si>
  <si>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</si>
  <si>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</si>
  <si>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</si>
  <si>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</si>
  <si>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</si>
  <si>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</si>
  <si>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</si>
  <si>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</si>
  <si>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</si>
  <si>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</si>
  <si>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</si>
  <si>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</si>
  <si>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</si>
  <si>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</si>
  <si>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</si>
  <si>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</si>
  <si>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</si>
  <si>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</si>
  <si>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</si>
  <si>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</si>
  <si>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</si>
  <si>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</si>
  <si>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</si>
  <si>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</si>
  <si>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</si>
  <si>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</si>
  <si>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</si>
  <si>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</si>
  <si>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</si>
  <si>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</si>
  <si>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</si>
  <si>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</si>
  <si>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</si>
  <si>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</si>
  <si>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</si>
  <si>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</si>
  <si>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</si>
  <si>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</si>
  <si>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</si>
  <si>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</si>
  <si>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</si>
  <si>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</si>
  <si>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</si>
  <si>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</si>
  <si>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</si>
  <si>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</si>
  <si>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</si>
  <si>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</si>
  <si>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</si>
  <si>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</si>
  <si>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</si>
  <si>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</si>
  <si>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</si>
  <si>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</si>
  <si>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</si>
  <si>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</si>
  <si>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</si>
  <si>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</si>
  <si>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</si>
  <si>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</si>
  <si>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</si>
  <si>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</si>
  <si>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</si>
  <si>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</si>
  <si>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</si>
  <si>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</si>
  <si>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</si>
  <si>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</si>
  <si>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</si>
  <si>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</si>
  <si>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</si>
  <si>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</si>
  <si>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</si>
  <si>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</si>
  <si>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</si>
  <si>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</si>
  <si>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</si>
  <si>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</si>
  <si>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</si>
  <si>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</si>
  <si>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</si>
  <si>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</si>
  <si>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</si>
  <si>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</si>
  <si>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</si>
  <si>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</si>
  <si>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</si>
  <si>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</si>
  <si>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</si>
  <si>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</si>
  <si>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</si>
  <si>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</si>
  <si>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</si>
  <si>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</si>
  <si>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</si>
  <si>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</si>
  <si>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</si>
  <si>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</si>
  <si>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</si>
  <si>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</si>
  <si>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</si>
  <si>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</si>
  <si>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</si>
  <si>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</si>
  <si>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</si>
  <si>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</si>
  <si>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</si>
  <si>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</si>
  <si>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</si>
  <si>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</si>
  <si>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</si>
  <si>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</si>
  <si>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</si>
  <si>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</si>
  <si>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</si>
  <si>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</si>
  <si>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</si>
  <si>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</si>
  <si>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</si>
  <si>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</si>
  <si>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</si>
  <si>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</si>
  <si>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</si>
  <si>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</si>
  <si>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</si>
  <si>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</si>
  <si>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</si>
  <si>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</si>
  <si>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</si>
  <si>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</si>
  <si>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</si>
  <si>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</si>
  <si>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</si>
  <si>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</si>
  <si>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</si>
  <si>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</si>
  <si>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</si>
  <si>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</si>
  <si>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</si>
  <si>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</si>
  <si>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</si>
  <si>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</si>
  <si>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</si>
  <si>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</si>
  <si>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</si>
  <si>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</si>
  <si>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</si>
  <si>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</si>
  <si>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</si>
  <si>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</si>
  <si>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</si>
  <si>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</si>
  <si>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</si>
  <si>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</si>
  <si>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</si>
  <si>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</si>
  <si>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</si>
  <si>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</si>
  <si>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</si>
  <si>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</si>
  <si>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</si>
  <si>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</si>
  <si>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</si>
  <si>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</si>
  <si>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</si>
  <si>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</si>
  <si>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</si>
  <si>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</si>
  <si>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</si>
  <si>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</si>
  <si>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</si>
  <si>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</si>
  <si>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</si>
  <si>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</si>
  <si>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</si>
  <si>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</si>
  <si>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</si>
  <si>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</si>
  <si>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</si>
  <si>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</si>
  <si>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</si>
  <si>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</si>
  <si>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</si>
  <si>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</si>
  <si>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</si>
  <si>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</si>
  <si>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</si>
  <si>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</si>
  <si>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</si>
  <si>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</si>
  <si>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</si>
  <si>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</si>
  <si>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</si>
  <si>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</si>
  <si>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</si>
  <si>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</si>
  <si>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</si>
  <si>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</si>
  <si>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</si>
  <si>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</si>
  <si>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</si>
  <si>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</si>
  <si>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</si>
  <si>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</si>
  <si>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</si>
  <si>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</si>
  <si>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</si>
  <si>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</si>
  <si>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</si>
  <si>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</si>
  <si>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</si>
  <si>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</si>
  <si>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</si>
  <si>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</si>
  <si>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</si>
  <si>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</si>
  <si>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</si>
  <si>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</si>
  <si>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</si>
  <si>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</si>
  <si>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</si>
  <si>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</si>
  <si>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</si>
  <si>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</si>
  <si>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</si>
  <si>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</si>
  <si>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</si>
  <si>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</si>
  <si>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</si>
  <si>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</si>
  <si>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</si>
  <si>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</si>
  <si>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</si>
  <si>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</si>
  <si>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</si>
  <si>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</si>
  <si>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</si>
  <si>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</si>
  <si>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</si>
  <si>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</si>
  <si>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</si>
  <si>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</si>
  <si>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</si>
  <si>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</si>
  <si>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</si>
  <si>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</si>
  <si>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</si>
  <si>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</si>
  <si>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</si>
  <si>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</si>
  <si>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</si>
  <si>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</si>
  <si>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</si>
  <si>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</si>
  <si>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</si>
  <si>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</si>
  <si>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</si>
  <si>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</si>
  <si>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</si>
  <si>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</si>
  <si>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</si>
  <si>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</si>
  <si>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</si>
  <si>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</si>
  <si>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</si>
  <si>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</si>
  <si>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</si>
  <si>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</si>
  <si>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</si>
  <si>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</si>
  <si>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</si>
  <si>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</si>
  <si>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</si>
  <si>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</si>
  <si>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</si>
  <si>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</si>
  <si>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</si>
  <si>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</si>
  <si>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</si>
  <si>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</si>
  <si>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</si>
  <si>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</si>
  <si>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</si>
  <si>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</si>
  <si>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</si>
  <si>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</si>
  <si>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</si>
  <si>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</si>
  <si>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</si>
  <si>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</si>
  <si>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</si>
  <si>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</si>
  <si>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</si>
  <si>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</si>
  <si>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</si>
  <si>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</si>
  <si>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</si>
  <si>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</si>
  <si>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</si>
  <si>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</si>
  <si>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</si>
  <si>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</si>
  <si>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</si>
  <si>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</si>
  <si>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</si>
  <si>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</si>
  <si>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</si>
  <si>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</si>
  <si>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</si>
  <si>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</si>
  <si>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</si>
  <si>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</si>
  <si>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</si>
  <si>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</si>
  <si>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</si>
  <si>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</si>
  <si>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</si>
  <si>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</si>
  <si>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</si>
  <si>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</si>
  <si>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</si>
  <si>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</si>
  <si>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</si>
  <si>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</si>
  <si>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</si>
  <si>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</si>
  <si>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</si>
  <si>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</si>
  <si>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</si>
  <si>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</si>
  <si>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</si>
  <si>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</si>
  <si>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</si>
  <si>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</si>
  <si>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</si>
  <si>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</si>
  <si>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</si>
  <si>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</si>
  <si>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</si>
  <si>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</si>
  <si>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</si>
  <si>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</si>
  <si>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</si>
  <si>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</si>
  <si>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</si>
  <si>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</si>
  <si>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</si>
  <si>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</si>
  <si>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</si>
  <si>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</si>
  <si>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</si>
  <si>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</si>
  <si>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</si>
  <si>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</si>
  <si>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</si>
  <si>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</si>
  <si>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</si>
  <si>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</si>
  <si>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</si>
  <si>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</si>
  <si>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</si>
  <si>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</si>
  <si>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</si>
  <si>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</si>
  <si>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</si>
  <si>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</si>
  <si>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</si>
  <si>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</si>
  <si>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</si>
  <si>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</si>
  <si>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</si>
  <si>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</si>
  <si>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</si>
  <si>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</si>
  <si>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</si>
  <si>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</si>
  <si>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</si>
  <si>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</si>
  <si>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</si>
  <si>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</si>
  <si>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</si>
  <si>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</si>
  <si>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</si>
  <si>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</si>
  <si>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</si>
  <si>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</si>
  <si>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</si>
  <si>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</si>
  <si>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</si>
  <si>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</si>
  <si>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</si>
  <si>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</si>
  <si>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</si>
  <si>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</si>
  <si>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</si>
  <si>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</si>
  <si>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</si>
  <si>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</si>
  <si>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</si>
  <si>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</si>
  <si>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</si>
  <si>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</si>
  <si>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</si>
  <si>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</si>
  <si>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</si>
  <si>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</si>
  <si>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</si>
  <si>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</si>
  <si>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</si>
  <si>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</si>
  <si>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</si>
  <si>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</si>
  <si>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</si>
  <si>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</si>
  <si>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</si>
  <si>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</si>
  <si>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</si>
  <si>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</si>
  <si>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</si>
  <si>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</si>
  <si>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</si>
  <si>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</si>
  <si>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</si>
  <si>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</si>
  <si>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</si>
  <si>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</si>
  <si>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</si>
  <si>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</si>
  <si>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</si>
  <si>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</si>
  <si>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</si>
  <si>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</si>
  <si>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</si>
  <si>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</si>
  <si>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</si>
  <si>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</si>
  <si>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</si>
  <si>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</si>
  <si>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</si>
  <si>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</si>
  <si>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</si>
  <si>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</si>
  <si>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</si>
  <si>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</si>
  <si>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</si>
  <si>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</si>
  <si>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</si>
  <si>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</si>
  <si>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</si>
  <si>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</si>
  <si>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</si>
  <si>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</si>
  <si>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</si>
  <si>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</si>
  <si>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</si>
  <si>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</si>
  <si>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</si>
  <si>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</si>
  <si>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</si>
  <si>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</si>
  <si>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</si>
  <si>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</si>
  <si>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</si>
  <si>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</si>
  <si>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</si>
  <si>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</si>
  <si>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</si>
  <si>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</si>
  <si>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</si>
  <si>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</si>
  <si>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</si>
  <si>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</si>
  <si>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</si>
  <si>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</si>
  <si>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</si>
  <si>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</si>
  <si>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</si>
  <si>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</si>
  <si>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</si>
  <si>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</si>
  <si>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</si>
  <si>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</si>
  <si>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</si>
  <si>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</si>
  <si>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</si>
  <si>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</si>
  <si>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</si>
  <si>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</si>
  <si>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</si>
  <si>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</si>
  <si>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</si>
  <si>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</si>
  <si>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</si>
  <si>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</si>
  <si>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</si>
  <si>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</si>
  <si>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</si>
  <si>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</si>
  <si>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</si>
  <si>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</si>
  <si>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</si>
  <si>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</si>
  <si>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</si>
  <si>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</si>
  <si>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</si>
  <si>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</si>
  <si>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</si>
  <si>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</si>
  <si>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</si>
  <si>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</si>
  <si>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</si>
  <si>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</si>
  <si>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</si>
  <si>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</si>
  <si>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</si>
  <si>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</si>
  <si>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</si>
  <si>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</si>
  <si>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</si>
  <si>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</si>
  <si>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</si>
  <si>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</si>
  <si>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</si>
  <si>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</si>
  <si>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</si>
  <si>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</si>
  <si>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</si>
  <si>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</si>
  <si>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</si>
  <si>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</si>
  <si>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</si>
  <si>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</si>
  <si>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</si>
  <si>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</si>
  <si>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</si>
  <si>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</si>
  <si>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</si>
  <si>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</si>
  <si>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</si>
  <si>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</si>
  <si>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</si>
  <si>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</si>
  <si>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</si>
  <si>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</si>
  <si>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</si>
  <si>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</si>
  <si>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</si>
  <si>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</si>
  <si>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</si>
  <si>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</si>
  <si>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</si>
  <si>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</si>
  <si>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</si>
  <si>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</si>
  <si>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</si>
  <si>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</si>
  <si>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</si>
  <si>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</si>
  <si>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</si>
  <si>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</si>
  <si>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</si>
  <si>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</si>
  <si>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</si>
  <si>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</si>
  <si>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</si>
  <si>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</si>
  <si>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</si>
  <si>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</si>
  <si>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</si>
  <si>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</si>
  <si>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</si>
  <si>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</si>
  <si>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</si>
  <si>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</si>
  <si>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</si>
  <si>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</si>
  <si>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</si>
  <si>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</si>
  <si>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</si>
  <si>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</si>
  <si>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</si>
  <si>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</si>
  <si>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</si>
  <si>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</si>
  <si>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</si>
  <si>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</si>
  <si>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</si>
  <si>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</si>
  <si>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</si>
  <si>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</si>
  <si>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</si>
  <si>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</si>
  <si>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</si>
  <si>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</si>
  <si>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</si>
  <si>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</si>
  <si>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</si>
  <si>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</si>
  <si>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</si>
  <si>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</si>
  <si>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</si>
  <si>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</si>
  <si>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</si>
  <si>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</si>
  <si>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</si>
  <si>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</si>
  <si>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</si>
  <si>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</si>
  <si>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</si>
  <si>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</si>
  <si>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</si>
  <si>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</si>
  <si>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</si>
  <si>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</si>
  <si>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</si>
  <si>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</si>
  <si>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</si>
  <si>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</si>
  <si>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</si>
  <si>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</si>
  <si>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</si>
  <si>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</si>
  <si>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</si>
  <si>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</si>
  <si>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</si>
  <si>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</si>
  <si>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</si>
  <si>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</si>
  <si>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</si>
  <si>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</si>
  <si>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</si>
  <si>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</si>
  <si>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</si>
  <si>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</si>
  <si>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</si>
  <si>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</si>
  <si>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</si>
  <si>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</si>
  <si>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</si>
  <si>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</si>
  <si>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</si>
  <si>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</si>
  <si>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</si>
  <si>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</si>
  <si>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</si>
  <si>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</si>
  <si>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</si>
  <si>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</si>
  <si>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</si>
  <si>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</si>
  <si>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</si>
  <si>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</si>
  <si>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</si>
  <si>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</si>
  <si>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</si>
  <si>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</si>
  <si>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</si>
  <si>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</si>
  <si>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</si>
  <si>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</si>
  <si>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</si>
  <si>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</si>
  <si>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</si>
  <si>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</si>
  <si>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</si>
  <si>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</si>
  <si>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</si>
  <si>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</si>
  <si>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</si>
  <si>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</si>
  <si>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</si>
  <si>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</si>
  <si>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</si>
  <si>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</si>
  <si>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</si>
  <si>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</si>
  <si>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</si>
  <si>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</si>
  <si>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</si>
  <si>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</si>
  <si>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</si>
  <si>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</si>
  <si>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</si>
  <si>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</si>
  <si>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</si>
  <si>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</si>
  <si>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</si>
  <si>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</si>
  <si>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</si>
  <si>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</si>
  <si>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</si>
  <si>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</si>
  <si>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</si>
  <si>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</si>
  <si>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</si>
  <si>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</si>
  <si>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</si>
  <si>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</si>
  <si>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</si>
  <si>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</si>
  <si>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</si>
  <si>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</si>
  <si>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</si>
  <si>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</si>
  <si>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</si>
  <si>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</si>
  <si>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</si>
  <si>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</si>
  <si>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</si>
  <si>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</si>
  <si>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</si>
  <si>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</si>
  <si>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</si>
  <si>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</si>
  <si>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</si>
  <si>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</si>
  <si>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</si>
  <si>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</si>
  <si>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</si>
  <si>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</si>
  <si>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</si>
  <si>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</si>
  <si>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</si>
  <si>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</si>
  <si>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</si>
  <si>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</si>
  <si>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</si>
  <si>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</si>
  <si>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</si>
  <si>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</si>
  <si>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</si>
  <si>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</si>
  <si>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</si>
  <si>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</si>
  <si>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</si>
  <si>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</si>
  <si>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</si>
  <si>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</si>
  <si>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</si>
  <si>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</si>
  <si>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</si>
  <si>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</si>
  <si>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</si>
  <si>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</si>
  <si>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</si>
  <si>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</si>
  <si>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</si>
  <si>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</si>
  <si>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</si>
  <si>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</si>
  <si>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</si>
  <si>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</si>
  <si>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</si>
  <si>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</si>
  <si>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</si>
  <si>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</si>
  <si>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</si>
  <si>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</si>
  <si>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</si>
  <si>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</si>
  <si>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</si>
  <si>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</si>
  <si>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</si>
  <si>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</si>
  <si>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</si>
  <si>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</si>
  <si>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</si>
  <si>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</si>
  <si>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</si>
  <si>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</si>
  <si>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</si>
  <si>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</si>
  <si>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</si>
  <si>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</si>
  <si>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</si>
  <si>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</si>
  <si>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</si>
  <si>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</si>
  <si>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</si>
  <si>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</si>
  <si>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</si>
  <si>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</si>
  <si>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</si>
  <si>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</si>
  <si>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</si>
  <si>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</si>
  <si>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</si>
  <si>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</si>
  <si>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</si>
  <si>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</si>
  <si>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</si>
  <si>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</si>
  <si>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</si>
  <si>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</si>
  <si>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</si>
  <si>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</si>
  <si>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</si>
  <si>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</si>
  <si>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</si>
  <si>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</si>
  <si>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</si>
  <si>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</si>
  <si>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</si>
  <si>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</si>
  <si>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</si>
  <si>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</si>
  <si>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</si>
  <si>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</si>
  <si>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</si>
  <si>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</si>
  <si>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</si>
  <si>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</si>
  <si>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</si>
  <si>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</si>
  <si>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</si>
  <si>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</si>
  <si>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</si>
  <si>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</si>
  <si>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</si>
  <si>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</si>
  <si>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</si>
  <si>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</si>
  <si>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</si>
  <si>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</si>
  <si>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</si>
  <si>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</si>
  <si>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</si>
  <si>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</si>
  <si>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</si>
  <si>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</si>
  <si>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</si>
  <si>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</si>
  <si>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</si>
  <si>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</si>
  <si>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</si>
  <si>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</si>
  <si>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</si>
  <si>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</si>
  <si>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</si>
  <si>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</si>
  <si>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</si>
  <si>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</si>
  <si>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</si>
  <si>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</si>
  <si>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</si>
  <si>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</si>
  <si>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</si>
  <si>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</si>
  <si>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</si>
  <si>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</si>
  <si>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</si>
  <si>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</si>
  <si>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</si>
  <si>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</si>
  <si>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</si>
  <si>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</si>
  <si>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</si>
  <si>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</si>
  <si>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</si>
  <si>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</si>
  <si>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</si>
  <si>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</si>
  <si>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</si>
  <si>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</si>
  <si>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</si>
  <si>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</si>
  <si>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</si>
  <si>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</si>
  <si>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</si>
  <si>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</si>
  <si>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</si>
  <si>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</si>
  <si>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</si>
  <si>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</si>
  <si>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</si>
  <si>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</si>
  <si>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</si>
  <si>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</si>
  <si>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</si>
  <si>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</si>
  <si>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</si>
  <si>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</si>
  <si>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</si>
  <si>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</si>
  <si>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</si>
  <si>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</si>
  <si>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</si>
  <si>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</si>
  <si>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</si>
  <si>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</si>
  <si>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</si>
  <si>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</si>
  <si>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</si>
  <si>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</si>
  <si>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</si>
  <si>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</si>
  <si>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</si>
  <si>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</si>
  <si>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</si>
  <si>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</si>
  <si>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</si>
  <si>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</si>
  <si>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</si>
  <si>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</si>
  <si>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</si>
  <si>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</si>
  <si>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</si>
  <si>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</si>
  <si>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</si>
  <si>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</si>
  <si>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</si>
  <si>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</si>
  <si>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</si>
  <si>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</si>
  <si>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</si>
  <si>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</si>
  <si>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</si>
  <si>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</si>
  <si>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</si>
  <si>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</si>
  <si>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</si>
  <si>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</si>
  <si>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</si>
  <si>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</si>
  <si>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</si>
  <si>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</si>
  <si>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</si>
  <si>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</si>
  <si>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</si>
  <si>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</si>
  <si>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</si>
  <si>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</si>
  <si>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</si>
  <si>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</si>
  <si>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</si>
  <si>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</si>
  <si>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</si>
  <si>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</si>
  <si>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</si>
  <si>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</si>
  <si>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</si>
  <si>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</si>
  <si>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</si>
  <si>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</si>
  <si>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</si>
  <si>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</si>
  <si>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</si>
  <si>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</si>
  <si>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</si>
  <si>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</si>
  <si>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</si>
  <si>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</si>
  <si>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</si>
  <si>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</si>
  <si>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</si>
  <si>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</si>
  <si>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</si>
  <si>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</si>
  <si>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</si>
  <si>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</si>
  <si>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</si>
  <si>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</si>
  <si>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</si>
  <si>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</si>
  <si>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</si>
  <si>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</si>
  <si>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</si>
  <si>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</si>
  <si>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</si>
  <si>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</si>
  <si>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</si>
  <si>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</si>
  <si>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</si>
  <si>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</si>
  <si>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</si>
  <si>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</si>
  <si>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</si>
  <si>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</si>
  <si>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</si>
  <si>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</si>
  <si>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</si>
  <si>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</si>
  <si>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</si>
  <si>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</si>
  <si>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</si>
  <si>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</si>
  <si>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</si>
  <si>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</si>
  <si>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</si>
  <si>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</si>
  <si>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</si>
  <si>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</si>
  <si>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</si>
  <si>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</si>
  <si>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</si>
  <si>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</si>
  <si>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</si>
  <si>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</si>
  <si>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</si>
  <si>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</si>
  <si>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</si>
  <si>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</si>
  <si>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</si>
  <si>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</si>
  <si>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</si>
  <si>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</si>
  <si>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</si>
  <si>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</si>
  <si>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</si>
  <si>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</si>
  <si>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</si>
  <si>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</si>
  <si>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</si>
  <si>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</si>
  <si>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</si>
  <si>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</si>
  <si>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</si>
  <si>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</si>
  <si>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</si>
  <si>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</si>
  <si>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</si>
  <si>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</si>
  <si>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</si>
  <si>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</si>
  <si>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</si>
  <si>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</si>
  <si>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</si>
  <si>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</si>
  <si>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</si>
  <si>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</si>
  <si>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</si>
  <si>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</si>
  <si>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</si>
  <si>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</si>
  <si>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</si>
  <si>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</si>
  <si>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</si>
  <si>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</si>
  <si>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</si>
  <si>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</si>
  <si>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</si>
  <si>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</si>
  <si>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</si>
  <si>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</si>
  <si>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</si>
  <si>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</si>
  <si>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</si>
  <si>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</si>
  <si>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</si>
  <si>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</si>
  <si>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</si>
  <si>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</si>
  <si>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</si>
  <si>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</si>
  <si>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</si>
  <si>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</si>
  <si>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</si>
  <si>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</si>
  <si>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</si>
  <si>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</si>
  <si>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</si>
  <si>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</si>
  <si>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</si>
  <si>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</si>
  <si>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</si>
  <si>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</si>
  <si>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</si>
  <si>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</si>
  <si>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</si>
  <si>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</si>
  <si>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</si>
  <si>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</si>
  <si>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</si>
  <si>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</si>
  <si>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</si>
  <si>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</si>
  <si>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</si>
  <si>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</si>
  <si>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</si>
  <si>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</si>
  <si>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</si>
  <si>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</si>
  <si>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</si>
  <si>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</si>
  <si>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</si>
  <si>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</si>
  <si>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</si>
  <si>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</si>
  <si>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</si>
  <si>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</si>
  <si>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</si>
  <si>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</si>
  <si>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</si>
  <si>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</si>
  <si>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</si>
  <si>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</si>
  <si>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</si>
  <si>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</si>
  <si>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</si>
  <si>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</si>
  <si>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</si>
  <si>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</si>
  <si>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</si>
  <si>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</si>
  <si>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</si>
  <si>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</si>
  <si>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</si>
  <si>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</si>
  <si>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</si>
  <si>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</si>
  <si>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</si>
  <si>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</si>
  <si>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</si>
  <si>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</si>
  <si>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</si>
  <si>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</si>
  <si>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</si>
  <si>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</si>
  <si>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</si>
  <si>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</si>
  <si>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</si>
  <si>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</si>
  <si>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</si>
  <si>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</si>
  <si>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</si>
  <si>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</si>
  <si>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</si>
  <si>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</si>
  <si>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</si>
  <si>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</si>
  <si>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</si>
  <si>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</si>
  <si>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</si>
  <si>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</si>
  <si>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</si>
  <si>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</si>
  <si>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</si>
  <si>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</si>
  <si>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</si>
  <si>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</si>
  <si>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</si>
  <si>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</si>
  <si>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</si>
  <si>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</si>
  <si>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</si>
  <si>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</si>
  <si>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</si>
  <si>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</si>
  <si>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</si>
  <si>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</si>
  <si>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</si>
  <si>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</si>
  <si>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</si>
  <si>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</si>
  <si>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</si>
  <si>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</si>
  <si>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</si>
  <si>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</si>
  <si>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</si>
  <si>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</si>
  <si>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</si>
  <si>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</si>
  <si>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</si>
  <si>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</si>
  <si>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</si>
  <si>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</si>
  <si>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</si>
  <si>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</si>
  <si>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</si>
  <si>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</si>
  <si>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</si>
  <si>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</si>
  <si>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</si>
  <si>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</si>
  <si>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</si>
  <si>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</si>
  <si>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</si>
  <si>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</si>
  <si>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</si>
  <si>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</si>
  <si>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</si>
  <si>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</si>
  <si>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</si>
  <si>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</si>
  <si>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</si>
  <si>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</si>
  <si>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</si>
  <si>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</si>
  <si>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</si>
  <si>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</si>
  <si>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</si>
  <si>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</si>
  <si>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</si>
  <si>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</si>
  <si>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</si>
  <si>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</si>
  <si>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</si>
  <si>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</si>
  <si>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</si>
  <si>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</si>
  <si>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</si>
  <si>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</si>
  <si>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</si>
  <si>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</si>
  <si>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</si>
  <si>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</si>
  <si>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</si>
  <si>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</si>
  <si>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</si>
  <si>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</si>
  <si>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</si>
  <si>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</si>
  <si>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</si>
  <si>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</si>
  <si>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</si>
  <si>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</si>
  <si>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</si>
  <si>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</si>
  <si>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</si>
  <si>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</si>
  <si>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</si>
  <si>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</si>
  <si>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</si>
  <si>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</si>
  <si>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</si>
  <si>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</si>
  <si>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</si>
  <si>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</si>
  <si>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</si>
  <si>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</si>
  <si>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</si>
  <si>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</si>
  <si>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</si>
  <si>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</si>
  <si>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</si>
  <si>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</si>
  <si>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</si>
  <si>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</si>
  <si>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</si>
  <si>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</si>
  <si>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</si>
  <si>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</si>
  <si>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</si>
  <si>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</si>
  <si>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</si>
  <si>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</si>
  <si>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</si>
  <si>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</si>
  <si>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</si>
  <si>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</si>
  <si>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</si>
  <si>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</si>
  <si>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</si>
  <si>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</si>
  <si>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</si>
  <si>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</si>
  <si>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</si>
  <si>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</si>
  <si>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</si>
  <si>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</si>
  <si>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</si>
  <si>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</si>
  <si>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</si>
  <si>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</si>
  <si>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</si>
  <si>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</si>
  <si>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</si>
  <si>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</si>
  <si>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</si>
  <si>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</si>
  <si>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</si>
  <si>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</si>
  <si>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</si>
  <si>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</si>
  <si>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</si>
  <si>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</si>
  <si>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</si>
  <si>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</si>
  <si>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</si>
  <si>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</si>
  <si>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</si>
  <si>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</si>
  <si>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</si>
  <si>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</si>
  <si>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</si>
  <si>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</si>
  <si>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</si>
  <si>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</si>
  <si>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</si>
  <si>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</si>
  <si>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</si>
  <si>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</si>
  <si>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</si>
  <si>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</si>
  <si>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</si>
  <si>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</si>
  <si>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</si>
  <si>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</si>
  <si>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</si>
  <si>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</si>
  <si>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</si>
  <si>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</si>
  <si>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</si>
  <si>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</si>
  <si>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</si>
  <si>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</si>
  <si>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</si>
  <si>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</si>
  <si>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</si>
  <si>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</si>
  <si>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</si>
  <si>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</si>
  <si>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</si>
  <si>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</si>
  <si>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</si>
  <si>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</si>
  <si>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</si>
  <si>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</si>
  <si>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</si>
  <si>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</si>
  <si>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</si>
  <si>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</si>
  <si>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</si>
  <si>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</si>
  <si>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</si>
  <si>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</si>
  <si>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</si>
  <si>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</si>
  <si>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</si>
  <si>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</si>
  <si>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</si>
  <si>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</si>
  <si>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</si>
  <si>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</si>
  <si>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</si>
  <si>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</si>
  <si>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</si>
  <si>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</si>
  <si>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</si>
  <si>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</si>
  <si>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</si>
  <si>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</si>
  <si>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</si>
  <si>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</si>
  <si>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</si>
  <si>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</si>
  <si>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</si>
  <si>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</si>
  <si>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</si>
  <si>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</si>
  <si>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</si>
  <si>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</si>
  <si>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</si>
  <si>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</si>
  <si>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</si>
  <si>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</si>
  <si>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</si>
  <si>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</si>
  <si>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</si>
  <si>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</si>
  <si>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</si>
  <si>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</si>
  <si>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</si>
  <si>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</si>
  <si>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</si>
  <si>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</si>
  <si>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</si>
  <si>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</si>
  <si>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</si>
  <si>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</si>
  <si>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</si>
  <si>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</si>
  <si>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</si>
  <si>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</si>
  <si>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</si>
  <si>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</si>
  <si>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</si>
  <si>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</si>
  <si>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</si>
  <si>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</si>
  <si>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</si>
  <si>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</si>
  <si>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</si>
  <si>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</si>
  <si>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</si>
  <si>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</si>
  <si>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</si>
  <si>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</si>
  <si>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</si>
  <si>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</si>
  <si>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</si>
  <si>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</si>
  <si>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</si>
  <si>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</si>
  <si>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</si>
  <si>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</si>
  <si>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</si>
  <si>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</si>
  <si>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</si>
  <si>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</si>
  <si>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</si>
  <si>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</si>
  <si>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</si>
  <si>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</si>
  <si>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</si>
  <si>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</si>
  <si>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</si>
  <si>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</si>
  <si>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</si>
  <si>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</si>
  <si>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</si>
  <si>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</si>
  <si>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</si>
  <si>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</si>
  <si>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</si>
  <si>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</si>
  <si>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</si>
  <si>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</si>
  <si>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</si>
  <si>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</si>
  <si>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</si>
  <si>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</si>
  <si>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</si>
  <si>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</si>
  <si>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</si>
  <si>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</si>
  <si>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</si>
  <si>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</si>
  <si>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</si>
  <si>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</si>
  <si>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</si>
  <si>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</si>
  <si>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</si>
  <si>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</si>
  <si>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</si>
  <si>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</si>
  <si>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</si>
  <si>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</si>
  <si>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</si>
  <si>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</si>
  <si>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</si>
  <si>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</si>
  <si>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</si>
  <si>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</si>
  <si>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</si>
  <si>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</si>
  <si>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</si>
  <si>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</si>
  <si>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</si>
  <si>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</si>
  <si>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</si>
  <si>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</si>
  <si>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</si>
  <si>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</si>
  <si>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</si>
  <si>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</si>
  <si>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</si>
  <si>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</si>
  <si>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</si>
  <si>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</si>
  <si>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</si>
  <si>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</si>
  <si>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</si>
  <si>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</si>
  <si>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</si>
  <si>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</si>
  <si>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</si>
  <si>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</si>
  <si>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</si>
  <si>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</si>
  <si>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</si>
  <si>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</si>
  <si>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</si>
  <si>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</si>
  <si>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</si>
  <si>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</si>
  <si>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</si>
  <si>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</si>
  <si>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</si>
  <si>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</si>
  <si>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</si>
  <si>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</si>
  <si>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</si>
  <si>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</si>
  <si>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</si>
  <si>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</si>
  <si>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</si>
  <si>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</si>
  <si>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</si>
  <si>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</si>
  <si>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</si>
  <si>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</si>
  <si>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</si>
  <si>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</si>
  <si>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</si>
  <si>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</si>
  <si>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</si>
  <si>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</si>
  <si>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</si>
  <si>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</si>
  <si>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</si>
  <si>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</si>
  <si>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</si>
  <si>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</si>
  <si>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</si>
  <si>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</si>
  <si>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</si>
  <si>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</si>
  <si>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</si>
  <si>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</si>
  <si>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</si>
  <si>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</si>
  <si>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</si>
  <si>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</si>
  <si>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</si>
  <si>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</si>
  <si>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</si>
  <si>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</si>
  <si>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</si>
  <si>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</si>
  <si>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</si>
  <si>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</si>
  <si>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</si>
  <si>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</si>
  <si>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</si>
  <si>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</si>
  <si>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</si>
  <si>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</si>
  <si>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</si>
  <si>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</si>
  <si>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</si>
  <si>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</si>
  <si>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</si>
  <si>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</si>
  <si>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</si>
  <si>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</si>
  <si>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</si>
  <si>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</si>
  <si>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</si>
  <si>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</si>
  <si>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</si>
  <si>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</si>
  <si>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</si>
  <si>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</si>
  <si>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</si>
  <si>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</si>
  <si>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</si>
  <si>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</si>
  <si>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</si>
  <si>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</si>
  <si>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</si>
  <si>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</si>
  <si>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</si>
  <si>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</si>
  <si>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</si>
  <si>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</si>
  <si>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</si>
  <si>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</si>
  <si>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</si>
  <si>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</si>
  <si>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</si>
  <si>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</si>
  <si>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</si>
  <si>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</si>
  <si>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</si>
  <si>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</si>
  <si>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</si>
  <si>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</si>
  <si>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</si>
  <si>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</si>
  <si>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</si>
  <si>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</si>
  <si>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</si>
  <si>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</si>
  <si>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</si>
  <si>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</si>
  <si>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</si>
  <si>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</si>
  <si>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</si>
  <si>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</si>
  <si>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</si>
  <si>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</si>
  <si>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</si>
  <si>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</si>
  <si>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</si>
  <si>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</si>
  <si>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</si>
  <si>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</si>
  <si>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</si>
  <si>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</si>
  <si>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</si>
  <si>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</si>
  <si>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</si>
  <si>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</si>
  <si>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</si>
  <si>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</si>
  <si>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</si>
  <si>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</si>
  <si>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</si>
  <si>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</si>
  <si>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</si>
  <si>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</si>
  <si>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</si>
  <si>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</si>
  <si>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</si>
  <si>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</si>
  <si>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</si>
  <si>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</si>
  <si>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</si>
  <si>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</si>
  <si>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</si>
  <si>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</si>
  <si>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</si>
  <si>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</si>
  <si>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</si>
  <si>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</si>
  <si>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</si>
  <si>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</si>
  <si>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</si>
  <si>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</si>
  <si>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</si>
  <si>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</si>
  <si>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</si>
  <si>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</si>
  <si>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</si>
  <si>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</si>
  <si>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</si>
  <si>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</si>
  <si>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</si>
  <si>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</si>
  <si>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</si>
  <si>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</si>
  <si>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</si>
  <si>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</si>
  <si>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</si>
  <si>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</si>
  <si>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</si>
  <si>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</si>
  <si>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</si>
  <si>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</si>
  <si>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</si>
  <si>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</si>
  <si>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</si>
  <si>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</si>
  <si>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</si>
  <si>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</si>
  <si>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</si>
  <si>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</si>
  <si>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</si>
  <si>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</si>
  <si>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</si>
  <si>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</si>
  <si>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</si>
  <si>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</si>
  <si>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</si>
  <si>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</si>
  <si>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</si>
  <si>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</si>
  <si>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</si>
  <si>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</si>
  <si>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</si>
  <si>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</si>
  <si>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</si>
  <si>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</si>
  <si>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</si>
  <si>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</si>
  <si>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</si>
  <si>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</si>
  <si>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</si>
  <si>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</si>
  <si>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</si>
  <si>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</si>
  <si>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</si>
  <si>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</si>
  <si>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</si>
  <si>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</si>
  <si>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</si>
  <si>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</si>
  <si>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</si>
  <si>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</si>
  <si>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</si>
  <si>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</si>
  <si>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</si>
  <si>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</si>
  <si>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</si>
  <si>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</si>
  <si>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</si>
  <si>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</si>
  <si>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</si>
  <si>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</si>
  <si>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</si>
  <si>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</si>
  <si>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</si>
  <si>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</si>
  <si>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</si>
  <si>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</si>
  <si>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</si>
  <si>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</si>
  <si>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</si>
  <si>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</si>
  <si>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</si>
  <si>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</si>
  <si>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</si>
  <si>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</si>
  <si>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</si>
  <si>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</si>
  <si>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</si>
  <si>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</si>
  <si>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</si>
  <si>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</si>
  <si>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</si>
  <si>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</si>
  <si>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</si>
  <si>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</si>
  <si>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</si>
  <si>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</si>
  <si>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</si>
  <si>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</si>
  <si>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</si>
  <si>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</si>
  <si>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</si>
  <si>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</si>
  <si>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</si>
  <si>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</si>
  <si>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</si>
  <si>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</si>
  <si>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</si>
  <si>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</si>
  <si>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</si>
  <si>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</si>
  <si>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</si>
  <si>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</si>
  <si>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</si>
  <si>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</si>
  <si>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</si>
  <si>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</si>
  <si>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</si>
  <si>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</si>
  <si>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</si>
  <si>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</si>
  <si>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</si>
  <si>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</si>
  <si>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</si>
  <si>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</si>
  <si>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</si>
  <si>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</si>
  <si>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</si>
  <si>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</si>
  <si>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</si>
  <si>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</si>
  <si>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</si>
  <si>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</si>
  <si>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</si>
  <si>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</si>
  <si>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</si>
  <si>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</si>
  <si>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</si>
  <si>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</si>
  <si>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</si>
  <si>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</si>
  <si>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</si>
  <si>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</si>
  <si>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</si>
  <si>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</si>
  <si>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</si>
  <si>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</si>
  <si>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</si>
  <si>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</si>
  <si>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</si>
  <si>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</si>
  <si>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</si>
  <si>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</si>
  <si>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</si>
  <si>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</si>
  <si>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</si>
  <si>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</si>
  <si>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</si>
  <si>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</si>
  <si>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</si>
  <si>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</si>
  <si>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</si>
  <si>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</si>
  <si>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</si>
  <si>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</si>
  <si>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</si>
  <si>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</si>
  <si>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</si>
  <si>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</si>
  <si>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</si>
  <si>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</si>
  <si>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</si>
  <si>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</si>
  <si>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</si>
  <si>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</si>
  <si>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</si>
  <si>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</si>
  <si>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</si>
  <si>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</si>
  <si>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</si>
  <si>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</si>
  <si>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</si>
  <si>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</si>
  <si>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</si>
  <si>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</si>
  <si>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</si>
  <si>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</si>
  <si>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</si>
  <si>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</si>
  <si>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</si>
  <si>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</si>
  <si>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</si>
  <si>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</si>
  <si>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</si>
  <si>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</si>
  <si>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</si>
  <si>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</si>
  <si>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</si>
  <si>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</si>
  <si>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</si>
  <si>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</si>
  <si>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</si>
  <si>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</si>
  <si>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</si>
  <si>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</si>
  <si>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</si>
  <si>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</si>
  <si>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</si>
  <si>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</si>
  <si>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</si>
  <si>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</si>
  <si>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</si>
  <si>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</si>
  <si>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</si>
  <si>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</si>
  <si>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</si>
  <si>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</si>
  <si>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</si>
  <si>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</si>
  <si>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</si>
  <si>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</si>
  <si>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</si>
  <si>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</si>
  <si>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</si>
  <si>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</si>
  <si>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</si>
  <si>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</si>
  <si>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</si>
  <si>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</si>
  <si>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</si>
  <si>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</si>
  <si>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</si>
  <si>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</si>
  <si>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</si>
  <si>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</si>
  <si>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</si>
  <si>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</si>
  <si>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</si>
  <si>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</si>
  <si>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</si>
  <si>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</si>
  <si>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</si>
  <si>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</si>
  <si>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</si>
  <si>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</si>
  <si>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</si>
  <si>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</si>
  <si>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</si>
  <si>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</si>
  <si>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</si>
  <si>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</si>
  <si>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</si>
  <si>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</si>
  <si>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</si>
  <si>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</si>
  <si>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</si>
  <si>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</si>
  <si>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</si>
  <si>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</si>
  <si>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</si>
  <si>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</si>
  <si>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</si>
  <si>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</si>
  <si>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</si>
  <si>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</si>
  <si>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</si>
  <si>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</si>
  <si>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</si>
  <si>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</si>
  <si>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</si>
  <si>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</si>
  <si>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</si>
  <si>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</si>
  <si>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</si>
  <si>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</si>
  <si>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</si>
  <si>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</si>
  <si>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</si>
  <si>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</si>
  <si>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</si>
  <si>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</si>
  <si>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</si>
  <si>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</si>
  <si>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</si>
  <si>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</si>
  <si>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</si>
  <si>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</si>
  <si>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</si>
  <si>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</si>
  <si>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</si>
  <si>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</si>
  <si>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</si>
  <si>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</si>
  <si>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</si>
  <si>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</si>
  <si>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</si>
  <si>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</si>
  <si>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</si>
  <si>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</si>
  <si>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</si>
  <si>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</si>
  <si>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</si>
  <si>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</si>
  <si>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</si>
  <si>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</si>
  <si>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</si>
  <si>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</si>
  <si>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</si>
  <si>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</si>
  <si>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</si>
  <si>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</si>
  <si>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</si>
  <si>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</si>
  <si>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</si>
  <si>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</si>
  <si>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</si>
  <si>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</si>
  <si>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</si>
  <si>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</si>
  <si>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</si>
  <si>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</si>
  <si>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</si>
  <si>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</si>
  <si>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</si>
  <si>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</si>
  <si>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</si>
  <si>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</si>
  <si>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</si>
  <si>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</si>
  <si>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</si>
  <si>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</si>
  <si>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</si>
  <si>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</si>
  <si>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</si>
  <si>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</si>
  <si>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</si>
  <si>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</si>
  <si>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</si>
  <si>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</si>
  <si>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</si>
  <si>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</si>
  <si>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</si>
  <si>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</si>
  <si>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</si>
  <si>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</si>
  <si>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</si>
  <si>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</si>
  <si>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</si>
  <si>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</si>
  <si>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</si>
  <si>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</si>
  <si>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</si>
  <si>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</si>
  <si>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</si>
  <si>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</si>
  <si>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</si>
  <si>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</si>
  <si>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</si>
  <si>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</si>
  <si>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</si>
  <si>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</si>
  <si>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</si>
  <si>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</si>
  <si>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</si>
  <si>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</si>
  <si>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</si>
  <si>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</si>
  <si>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</si>
  <si>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</si>
  <si>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</si>
  <si>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</si>
  <si>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</si>
  <si>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</si>
  <si>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</si>
  <si>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</si>
  <si>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</si>
  <si>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</si>
  <si>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</si>
  <si>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</si>
  <si>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</si>
  <si>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</si>
  <si>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</si>
  <si>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</si>
  <si>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</si>
  <si>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</si>
  <si>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</si>
  <si>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</si>
  <si>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</si>
  <si>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</si>
  <si>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</si>
  <si>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</si>
  <si>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</si>
  <si>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</si>
  <si>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</si>
  <si>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</si>
  <si>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</si>
  <si>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</si>
  <si>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</si>
  <si>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</si>
  <si>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</si>
  <si>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</si>
  <si>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</si>
  <si>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</si>
  <si>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</si>
  <si>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</si>
  <si>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</si>
  <si>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</si>
  <si>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</si>
  <si>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</si>
  <si>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</si>
  <si>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</si>
  <si>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</si>
  <si>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</si>
  <si>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</si>
  <si>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</si>
  <si>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</si>
  <si>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</si>
  <si>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</si>
  <si>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</si>
  <si>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</si>
  <si>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</si>
  <si>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</si>
  <si>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</si>
  <si>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</si>
  <si>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</si>
  <si>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</si>
  <si>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</si>
  <si>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</si>
  <si>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</si>
  <si>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</si>
  <si>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</si>
  <si>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</si>
  <si>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</si>
  <si>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</si>
  <si>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</si>
  <si>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</si>
  <si>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</si>
  <si>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</si>
  <si>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</si>
  <si>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</si>
  <si>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</si>
  <si>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</si>
  <si>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</si>
  <si>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</si>
  <si>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</si>
  <si>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</si>
  <si>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</si>
  <si>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</si>
  <si>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</si>
  <si>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</si>
  <si>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</si>
  <si>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</si>
  <si>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</si>
  <si>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</si>
  <si>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</si>
  <si>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</si>
  <si>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</si>
  <si>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</si>
  <si>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</si>
  <si>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</si>
  <si>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</si>
  <si>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</si>
  <si>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</si>
  <si>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</si>
  <si>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</si>
  <si>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</si>
  <si>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</si>
  <si>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</si>
  <si>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</si>
  <si>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</si>
  <si>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</si>
  <si>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</si>
  <si>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</si>
  <si>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</si>
  <si>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</si>
  <si>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</si>
  <si>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</si>
  <si>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</si>
  <si>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</si>
  <si>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</si>
  <si>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</si>
  <si>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</si>
  <si>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</si>
  <si>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</si>
  <si>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</si>
  <si>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</si>
  <si>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</si>
  <si>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</si>
  <si>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</si>
  <si>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</si>
  <si>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</si>
  <si>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</si>
  <si>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</si>
  <si>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</si>
  <si>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</si>
  <si>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</si>
  <si>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</si>
  <si>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</si>
  <si>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</si>
  <si>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</si>
  <si>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</si>
  <si>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</si>
  <si>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</si>
  <si>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</si>
  <si>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</si>
  <si>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</si>
  <si>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</si>
  <si>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</si>
  <si>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</si>
  <si>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</si>
  <si>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</si>
  <si>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</si>
  <si>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</si>
  <si>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</si>
  <si>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</si>
  <si>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</si>
  <si>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</si>
  <si>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</si>
  <si>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</si>
  <si>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</si>
  <si>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</si>
  <si>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</si>
  <si>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</si>
  <si>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</si>
  <si>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</si>
  <si>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</si>
  <si>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</si>
  <si>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</si>
  <si>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</si>
  <si>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</si>
  <si>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</si>
  <si>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</si>
  <si>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</si>
  <si>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</si>
  <si>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</si>
  <si>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</si>
  <si>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</si>
  <si>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</si>
  <si>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</si>
  <si>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</si>
  <si>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</si>
  <si>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</si>
  <si>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</si>
  <si>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</si>
  <si>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</si>
  <si>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</si>
  <si>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</si>
  <si>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</si>
  <si>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</si>
  <si>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</si>
  <si>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</si>
  <si>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</si>
  <si>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</si>
  <si>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</si>
  <si>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</si>
  <si>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</si>
  <si>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</si>
  <si>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</si>
  <si>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</si>
  <si>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</si>
  <si>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</si>
  <si>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</si>
  <si>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</si>
  <si>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</si>
  <si>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</si>
  <si>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</si>
  <si>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</si>
  <si>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</si>
  <si>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</si>
  <si>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</si>
  <si>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</si>
  <si>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</si>
  <si>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</si>
  <si>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</si>
  <si>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</si>
  <si>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</si>
  <si>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</si>
  <si>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</si>
  <si>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</si>
  <si>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</si>
  <si>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</si>
  <si>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</si>
  <si>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</si>
  <si>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</si>
  <si>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</si>
  <si>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</si>
  <si>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</si>
  <si>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</si>
  <si>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</si>
  <si>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</si>
  <si>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</si>
  <si>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</si>
  <si>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</si>
  <si>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</si>
  <si>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</si>
  <si>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</si>
  <si>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</si>
  <si>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</si>
  <si>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</si>
  <si>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</si>
  <si>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</si>
  <si>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</si>
  <si>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</si>
  <si>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</si>
  <si>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</si>
  <si>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</si>
  <si>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</si>
  <si>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</si>
  <si>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</si>
  <si>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</si>
  <si>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</si>
  <si>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</si>
  <si>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</si>
  <si>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</si>
  <si>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</si>
  <si>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</si>
  <si>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</si>
  <si>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</si>
  <si>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</si>
  <si>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</si>
  <si>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</si>
  <si>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</si>
  <si>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</si>
  <si>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</si>
  <si>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</si>
  <si>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</si>
  <si>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</si>
  <si>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</si>
  <si>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</si>
  <si>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</si>
  <si>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</si>
  <si>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</si>
  <si>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</si>
  <si>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</si>
  <si>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</si>
  <si>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</si>
  <si>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</si>
  <si>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</si>
  <si>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</si>
  <si>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</si>
  <si>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</si>
  <si>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</si>
  <si>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</si>
  <si>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</si>
  <si>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</si>
  <si>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</si>
  <si>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</si>
  <si>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</si>
  <si>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</si>
  <si>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</si>
  <si>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</si>
  <si>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</si>
  <si>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</si>
  <si>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</si>
  <si>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</si>
  <si>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</si>
  <si>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</si>
  <si>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</si>
  <si>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</si>
  <si>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</si>
  <si>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</si>
  <si>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</si>
  <si>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</si>
  <si>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</si>
  <si>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</si>
  <si>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</si>
  <si>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</si>
  <si>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</si>
  <si>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</si>
  <si>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</si>
  <si>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</si>
  <si>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</si>
  <si>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</si>
  <si>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</si>
  <si>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</si>
  <si>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</si>
  <si>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</si>
  <si>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</si>
  <si>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</si>
  <si>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</si>
  <si>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</si>
  <si>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</si>
  <si>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</si>
  <si>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</si>
  <si>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</si>
  <si>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</si>
  <si>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</si>
  <si>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</si>
  <si>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</si>
  <si>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</si>
  <si>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</si>
  <si>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</si>
  <si>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</si>
  <si>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</si>
  <si>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</si>
  <si>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</si>
  <si>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</si>
  <si>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</si>
  <si>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</si>
  <si>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</si>
  <si>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</si>
  <si>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</si>
  <si>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</si>
  <si>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</si>
  <si>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</si>
  <si>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</si>
  <si>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</si>
  <si>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</si>
  <si>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</si>
  <si>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</si>
  <si>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</si>
  <si>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</si>
  <si>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</si>
  <si>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</si>
  <si>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</si>
  <si>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</si>
  <si>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</si>
  <si>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</si>
  <si>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</si>
  <si>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</si>
  <si>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</si>
  <si>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</si>
  <si>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</si>
  <si>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</si>
  <si>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</si>
  <si>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</si>
  <si>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</si>
  <si>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</si>
  <si>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</si>
  <si>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</si>
  <si>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</si>
  <si>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</si>
  <si>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</si>
  <si>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</si>
  <si>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</si>
  <si>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</si>
  <si>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</si>
  <si>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</si>
  <si>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</si>
  <si>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</si>
  <si>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</si>
  <si>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</si>
  <si>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</si>
  <si>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</si>
  <si>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</si>
  <si>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</si>
  <si>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</si>
  <si>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</si>
  <si>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</si>
  <si>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</si>
  <si>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</si>
  <si>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</si>
  <si>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</si>
  <si>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</si>
  <si>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</si>
  <si>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</si>
  <si>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</si>
  <si>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</si>
  <si>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</si>
  <si>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</si>
  <si>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</si>
  <si>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</si>
  <si>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</si>
  <si>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</si>
  <si>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</si>
  <si>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</si>
  <si>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</si>
  <si>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</si>
  <si>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</si>
  <si>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</si>
  <si>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</si>
  <si>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</si>
  <si>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</si>
  <si>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</si>
  <si>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</si>
  <si>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</si>
  <si>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</si>
  <si>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</si>
  <si>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</si>
  <si>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</si>
  <si>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</si>
  <si>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</si>
  <si>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</si>
  <si>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</si>
  <si>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</si>
  <si>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</si>
  <si>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</si>
  <si>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</si>
  <si>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</si>
  <si>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</si>
  <si>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</si>
  <si>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</si>
  <si>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</si>
  <si>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</si>
  <si>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</si>
  <si>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</si>
  <si>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</si>
  <si>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</si>
  <si>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</si>
  <si>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</si>
  <si>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</si>
  <si>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</si>
  <si>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</si>
  <si>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</si>
  <si>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</si>
  <si>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</si>
  <si>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</si>
  <si>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</si>
  <si>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</si>
  <si>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</si>
  <si>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</si>
  <si>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</si>
  <si>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</si>
  <si>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</si>
  <si>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</si>
  <si>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</si>
  <si>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</si>
  <si>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</si>
  <si>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</si>
  <si>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</si>
  <si>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</si>
  <si>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</si>
  <si>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</si>
  <si>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</si>
  <si>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</si>
  <si>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</si>
  <si>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</si>
  <si>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</si>
  <si>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</si>
  <si>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</si>
  <si>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</si>
  <si>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</si>
  <si>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</si>
  <si>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</si>
  <si>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</si>
  <si>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</si>
  <si>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</si>
  <si>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</si>
  <si>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</si>
  <si>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</si>
  <si>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</si>
  <si>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</si>
  <si>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</si>
  <si>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</si>
  <si>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</si>
  <si>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</si>
  <si>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</si>
  <si>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</si>
  <si>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</si>
  <si>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</si>
  <si>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</si>
  <si>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</si>
  <si>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</si>
  <si>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</si>
  <si>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</si>
  <si>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</si>
  <si>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</si>
  <si>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</si>
  <si>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</si>
  <si>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</si>
  <si>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</si>
  <si>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</si>
  <si>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</si>
  <si>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</si>
  <si>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</si>
  <si>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</si>
  <si>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</si>
  <si>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</si>
  <si>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</si>
  <si>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</si>
  <si>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</si>
  <si>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</si>
  <si>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</si>
  <si>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</si>
  <si>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</si>
  <si>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</si>
  <si>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</si>
  <si>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</si>
  <si>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</si>
  <si>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</si>
  <si>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</si>
  <si>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</si>
  <si>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</si>
  <si>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</si>
  <si>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</si>
  <si>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</si>
  <si>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</si>
  <si>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</si>
  <si>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</si>
  <si>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</si>
  <si>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</si>
  <si>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</si>
  <si>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</si>
  <si>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</si>
  <si>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</si>
  <si>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</si>
  <si>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</si>
  <si>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</si>
  <si>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</si>
  <si>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</si>
  <si>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</si>
  <si>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</si>
  <si>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</si>
  <si>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</si>
  <si>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</si>
  <si>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</si>
  <si>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</si>
  <si>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</si>
  <si>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</si>
  <si>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</si>
  <si>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</si>
  <si>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</si>
  <si>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</si>
  <si>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</si>
  <si>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</si>
  <si>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</si>
  <si>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</si>
  <si>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</si>
  <si>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</si>
  <si>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</si>
  <si>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</si>
  <si>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</si>
  <si>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</si>
  <si>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</si>
  <si>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</si>
  <si>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</si>
  <si>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</si>
  <si>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</si>
  <si>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</si>
  <si>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</si>
  <si>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</si>
  <si>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</si>
  <si>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</si>
  <si>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</si>
  <si>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</si>
  <si>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</si>
  <si>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</si>
  <si>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</si>
  <si>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</si>
  <si>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</si>
  <si>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</si>
  <si>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</si>
  <si>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</si>
  <si>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</si>
  <si>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</si>
  <si>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</si>
  <si>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</si>
  <si>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</si>
  <si>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</si>
  <si>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</si>
  <si>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</si>
  <si>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</si>
  <si>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</si>
  <si>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</si>
  <si>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</si>
  <si>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</si>
  <si>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</si>
  <si>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</si>
  <si>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</si>
  <si>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</si>
  <si>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</si>
  <si>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</si>
  <si>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</si>
  <si>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</si>
  <si>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</si>
  <si>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</si>
  <si>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</si>
  <si>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</si>
  <si>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</si>
  <si>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</si>
  <si>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</si>
  <si>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</si>
  <si>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</si>
  <si>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</si>
  <si>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</si>
  <si>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</si>
  <si>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</si>
  <si>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</si>
  <si>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</si>
  <si>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</si>
  <si>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</si>
  <si>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</si>
  <si>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</si>
  <si>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</si>
  <si>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</si>
  <si>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</si>
  <si>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</si>
  <si>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</si>
  <si>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</si>
  <si>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</si>
  <si>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</si>
  <si>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</si>
  <si>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</si>
  <si>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</si>
  <si>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</si>
  <si>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</si>
  <si>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</si>
  <si>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</si>
  <si>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</si>
  <si>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</si>
  <si>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</si>
  <si>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</si>
  <si>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</si>
  <si>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</si>
  <si>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</si>
  <si>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</si>
  <si>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</si>
  <si>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</si>
  <si>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</si>
  <si>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</si>
  <si>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</si>
  <si>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</si>
  <si>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</si>
  <si>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</si>
  <si>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</si>
  <si>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</si>
  <si>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</si>
  <si>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</si>
  <si>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</si>
  <si>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</si>
  <si>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</si>
  <si>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</si>
  <si>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</si>
  <si>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</si>
  <si>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</si>
  <si>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</si>
  <si>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</si>
  <si>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</si>
  <si>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</si>
  <si>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</si>
  <si>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</si>
  <si>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</si>
  <si>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</si>
  <si>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</si>
  <si>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</si>
  <si>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</si>
  <si>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</si>
  <si>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</si>
  <si>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</si>
  <si>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</si>
  <si>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</si>
  <si>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</si>
  <si>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</si>
  <si>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</si>
  <si>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</si>
  <si>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</si>
  <si>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</si>
  <si>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</si>
  <si>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</si>
  <si>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</si>
  <si>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</si>
  <si>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</si>
  <si>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</si>
  <si>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</si>
  <si>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</si>
  <si>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</si>
  <si>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</si>
  <si>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</si>
  <si>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</si>
  <si>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</si>
  <si>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</si>
  <si>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</si>
  <si>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</si>
  <si>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</si>
  <si>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</si>
  <si>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</si>
  <si>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</si>
  <si>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</si>
  <si>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</si>
  <si>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</si>
  <si>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</si>
  <si>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</si>
  <si>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</si>
  <si>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</si>
  <si>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</si>
  <si>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</si>
  <si>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</si>
  <si>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</si>
  <si>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</si>
  <si>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</si>
  <si>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</si>
  <si>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</si>
  <si>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</si>
  <si>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</si>
  <si>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</si>
  <si>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</si>
  <si>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</si>
  <si>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</si>
  <si>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</si>
  <si>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</si>
  <si>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</si>
  <si>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</si>
  <si>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</si>
  <si>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</si>
  <si>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</si>
  <si>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</si>
  <si>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</si>
  <si>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</si>
  <si>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</si>
  <si>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</si>
  <si>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</si>
  <si>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</si>
  <si>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</si>
  <si>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</si>
  <si>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</si>
  <si>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</si>
  <si>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</si>
  <si>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</si>
  <si>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</si>
  <si>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</si>
  <si>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</si>
  <si>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</si>
  <si>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</si>
  <si>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</si>
  <si>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</si>
  <si>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</si>
  <si>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</si>
  <si>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</si>
  <si>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</si>
  <si>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</si>
  <si>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</si>
  <si>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</si>
  <si>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</si>
  <si>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</si>
  <si>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</si>
  <si>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</si>
  <si>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</si>
  <si>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</si>
  <si>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</si>
  <si>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</si>
  <si>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</si>
  <si>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</si>
  <si>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</si>
  <si>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</si>
  <si>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</si>
  <si>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</si>
  <si>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</si>
  <si>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</si>
  <si>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</si>
  <si>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</si>
  <si>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</si>
  <si>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</si>
  <si>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</si>
  <si>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</si>
  <si>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</si>
  <si>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</si>
  <si>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</si>
  <si>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</si>
  <si>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</si>
  <si>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</si>
  <si>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</si>
  <si>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</si>
  <si>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</si>
  <si>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</si>
  <si>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</si>
  <si>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</si>
  <si>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</si>
  <si>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</si>
  <si>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</si>
  <si>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</si>
  <si>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</si>
  <si>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</si>
  <si>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</si>
  <si>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</si>
  <si>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</si>
  <si>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</si>
  <si>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</si>
  <si>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</si>
  <si>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</si>
  <si>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</si>
  <si>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</si>
  <si>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</si>
  <si>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</si>
  <si>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</si>
  <si>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</si>
  <si>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</si>
  <si>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</si>
  <si>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</si>
  <si>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</si>
  <si>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</si>
  <si>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</si>
  <si>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</si>
  <si>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</si>
  <si>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</si>
  <si>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</si>
  <si>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</si>
  <si>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</si>
  <si>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</si>
  <si>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</si>
  <si>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</si>
  <si>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</si>
  <si>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</si>
  <si>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</si>
  <si>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</si>
  <si>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</si>
  <si>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</si>
  <si>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</si>
  <si>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</si>
  <si>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</si>
  <si>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</si>
  <si>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</si>
  <si>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</si>
  <si>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</si>
  <si>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</si>
  <si>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</si>
  <si>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</si>
  <si>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</si>
  <si>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</si>
  <si>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</si>
  <si>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</si>
  <si>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</si>
  <si>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</si>
  <si>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</si>
  <si>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</si>
  <si>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</si>
  <si>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</si>
  <si>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</si>
  <si>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</si>
  <si>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</si>
  <si>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</si>
  <si>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</si>
  <si>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</si>
  <si>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</si>
  <si>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</si>
  <si>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</si>
  <si>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</si>
  <si>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</si>
  <si>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</si>
  <si>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</si>
  <si>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</si>
  <si>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</si>
  <si>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</si>
  <si>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</si>
  <si>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</si>
  <si>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</si>
  <si>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</si>
  <si>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</si>
  <si>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</si>
  <si>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</si>
  <si>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</si>
  <si>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</si>
  <si>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</si>
  <si>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</si>
  <si>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</si>
  <si>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</si>
  <si>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</si>
  <si>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</si>
  <si>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</si>
  <si>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</si>
  <si>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</si>
  <si>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</si>
  <si>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</si>
  <si>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</si>
  <si>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</si>
  <si>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</si>
  <si>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</si>
  <si>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</si>
  <si>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</si>
  <si>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</si>
  <si>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</si>
  <si>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</si>
  <si>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</si>
  <si>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</si>
  <si>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</si>
  <si>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</si>
  <si>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</si>
  <si>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</si>
  <si>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</si>
  <si>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</si>
  <si>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</si>
  <si>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</si>
  <si>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</si>
  <si>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</si>
  <si>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</si>
  <si>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</si>
  <si>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</si>
  <si>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</si>
  <si>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</si>
  <si>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</si>
  <si>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</si>
  <si>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</si>
  <si>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</si>
  <si>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</si>
  <si>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</si>
  <si>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</si>
  <si>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</si>
  <si>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</si>
  <si>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</si>
  <si>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</si>
  <si>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</si>
  <si>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</si>
  <si>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</si>
  <si>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</si>
  <si>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</si>
  <si>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</si>
  <si>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</si>
  <si>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</si>
  <si>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</si>
  <si>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</si>
  <si>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</si>
  <si>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</si>
  <si>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</si>
  <si>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</si>
  <si>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</si>
  <si>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</si>
  <si>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</si>
  <si>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</si>
  <si>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</si>
  <si>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</si>
  <si>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</si>
  <si>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</si>
  <si>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</si>
  <si>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</si>
  <si>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</si>
  <si>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</si>
  <si>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</si>
  <si>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</si>
  <si>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</si>
  <si>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</si>
  <si>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</si>
  <si>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</si>
  <si>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</si>
  <si>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</si>
  <si>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</si>
  <si>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</si>
  <si>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</si>
  <si>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</si>
  <si>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</si>
  <si>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</si>
  <si>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</si>
  <si>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</si>
  <si>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</si>
  <si>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</si>
  <si>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</si>
  <si>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</si>
  <si>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</si>
  <si>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</si>
  <si>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</si>
  <si>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</si>
  <si>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</si>
  <si>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</si>
  <si>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</si>
  <si>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</si>
  <si>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</si>
  <si>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</si>
  <si>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</si>
  <si>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</si>
  <si>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</si>
  <si>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</si>
  <si>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</si>
  <si>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</si>
  <si>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</si>
  <si>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</si>
  <si>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</si>
  <si>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</si>
  <si>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</si>
  <si>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</si>
  <si>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</si>
  <si>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</si>
  <si>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</si>
  <si>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</si>
  <si>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</si>
  <si>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</si>
  <si>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</si>
  <si>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</si>
  <si>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</si>
  <si>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</si>
  <si>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</si>
  <si>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</si>
  <si>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</si>
  <si>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</si>
  <si>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</si>
  <si>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</si>
  <si>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</si>
  <si>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</si>
  <si>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</si>
  <si>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</si>
  <si>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</si>
  <si>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</si>
  <si>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</si>
  <si>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</si>
  <si>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</si>
  <si>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</si>
  <si>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</si>
  <si>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</si>
  <si>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</si>
  <si>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</si>
  <si>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</si>
  <si>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</si>
  <si>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</si>
  <si>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</si>
  <si>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</si>
  <si>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</si>
  <si>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</si>
  <si>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</si>
  <si>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</si>
  <si>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</si>
  <si>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</si>
  <si>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</si>
  <si>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</si>
  <si>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</si>
  <si>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</si>
  <si>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</si>
  <si>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</si>
  <si>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</si>
  <si>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</si>
  <si>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</si>
  <si>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</si>
  <si>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</si>
  <si>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</si>
  <si>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</si>
  <si>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</si>
  <si>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</si>
  <si>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</si>
  <si>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</si>
  <si>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</si>
  <si>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</si>
  <si>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</si>
  <si>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</si>
  <si>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</si>
  <si>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</si>
  <si>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</si>
  <si>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</si>
  <si>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</si>
  <si>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</si>
  <si>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</si>
  <si>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</si>
  <si>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</si>
  <si>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</si>
  <si>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</si>
  <si>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</si>
  <si>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</si>
  <si>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</si>
  <si>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</si>
  <si>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</si>
  <si>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</si>
  <si>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</si>
  <si>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</si>
  <si>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</si>
  <si>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</si>
  <si>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</si>
  <si>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</si>
  <si>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</si>
  <si>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</si>
  <si>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</si>
  <si>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</si>
  <si>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</si>
  <si>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</si>
  <si>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</si>
  <si>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</si>
  <si>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</si>
  <si>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</si>
  <si>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</si>
  <si>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</si>
  <si>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</si>
  <si>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</si>
  <si>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</si>
  <si>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</si>
  <si>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</si>
  <si>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</si>
  <si>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</si>
  <si>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</si>
  <si>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</si>
  <si>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</si>
  <si>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</si>
  <si>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</si>
  <si>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</si>
  <si>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</si>
  <si>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</si>
  <si>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</si>
  <si>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</si>
  <si>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</si>
  <si>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</si>
  <si>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</si>
  <si>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</si>
  <si>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</si>
  <si>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</si>
  <si>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</si>
  <si>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</si>
  <si>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</si>
  <si>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</si>
  <si>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</si>
  <si>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</si>
  <si>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</si>
  <si>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</si>
  <si>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</si>
  <si>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</si>
  <si>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</si>
  <si>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</si>
  <si>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</si>
  <si>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</si>
  <si>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</si>
  <si>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</si>
  <si>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</si>
  <si>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</si>
  <si>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</si>
  <si>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</si>
  <si>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</si>
  <si>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</si>
  <si>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</si>
  <si>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</si>
  <si>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</si>
  <si>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</si>
  <si>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</si>
  <si>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</si>
  <si>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</si>
  <si>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</si>
  <si>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</si>
  <si>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</si>
  <si>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</si>
  <si>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</si>
  <si>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</si>
  <si>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</si>
  <si>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</si>
  <si>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</si>
  <si>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</si>
  <si>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</si>
  <si>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</si>
  <si>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</si>
  <si>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</si>
  <si>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</si>
  <si>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</si>
  <si>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</si>
  <si>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</si>
  <si>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</si>
  <si>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</si>
  <si>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</si>
  <si>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</si>
  <si>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</si>
  <si>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</si>
  <si>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</si>
  <si>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</si>
  <si>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</si>
  <si>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</si>
  <si>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</si>
  <si>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</si>
  <si>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</si>
  <si>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</si>
  <si>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</si>
  <si>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</si>
  <si>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</si>
  <si>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</si>
  <si>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</si>
  <si>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</si>
  <si>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</si>
  <si>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</si>
  <si>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</si>
  <si>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</si>
  <si>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</si>
  <si>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</si>
  <si>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</si>
  <si>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</si>
  <si>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</si>
  <si>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</si>
  <si>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</si>
  <si>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</si>
  <si>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</si>
  <si>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</si>
  <si>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</si>
  <si>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</si>
  <si>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</si>
  <si>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</si>
  <si>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</si>
  <si>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</si>
  <si>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</si>
  <si>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</si>
  <si>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</si>
  <si>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</si>
  <si>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</si>
  <si>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</si>
  <si>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</si>
  <si>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</si>
  <si>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</si>
  <si>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</si>
  <si>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</si>
  <si>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</si>
  <si>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</si>
  <si>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</si>
  <si>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</si>
  <si>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</si>
  <si>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</si>
  <si>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</si>
  <si>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</si>
  <si>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</si>
  <si>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</si>
  <si>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</si>
  <si>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</si>
  <si>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</si>
  <si>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</si>
  <si>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</si>
  <si>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</si>
  <si>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</si>
  <si>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</si>
  <si>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</si>
  <si>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</si>
  <si>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</si>
  <si>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</si>
  <si>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</si>
  <si>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</si>
  <si>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</si>
  <si>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</si>
  <si>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</si>
  <si>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</si>
  <si>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</si>
  <si>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</si>
  <si>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</si>
  <si>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</si>
  <si>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</si>
  <si>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</si>
  <si>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</si>
  <si>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</si>
  <si>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</si>
  <si>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</si>
  <si>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</si>
  <si>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</si>
  <si>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</si>
  <si>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</si>
  <si>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</si>
  <si>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</si>
  <si>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</si>
  <si>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</si>
  <si>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</si>
  <si>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</si>
  <si>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</si>
  <si>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</si>
  <si>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</si>
  <si>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</si>
  <si>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</si>
  <si>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</si>
  <si>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</si>
  <si>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</si>
  <si>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</si>
  <si>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</si>
  <si>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</si>
  <si>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</si>
  <si>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</si>
  <si>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</si>
  <si>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</si>
  <si>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</si>
  <si>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</si>
  <si>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</si>
  <si>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</si>
  <si>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</si>
  <si>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</si>
  <si>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</si>
  <si>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</si>
  <si>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</si>
  <si>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</si>
  <si>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</si>
  <si>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</si>
  <si>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</si>
  <si>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</si>
  <si>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</si>
  <si>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</si>
  <si>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</si>
  <si>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</si>
  <si>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</si>
  <si>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</si>
  <si>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</si>
  <si>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</si>
  <si>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</si>
  <si>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</si>
  <si>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</si>
  <si>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</si>
  <si>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</si>
  <si>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</si>
  <si>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</si>
  <si>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</si>
  <si>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</si>
  <si>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</si>
  <si>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</si>
  <si>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</si>
  <si>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</si>
  <si>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</si>
  <si>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</si>
  <si>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</si>
  <si>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</si>
  <si>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</si>
  <si>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</si>
  <si>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</si>
  <si>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</si>
  <si>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</si>
  <si>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</si>
  <si>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</si>
  <si>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</si>
  <si>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</si>
  <si>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</si>
  <si>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</si>
  <si>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</si>
  <si>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</si>
  <si>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</si>
  <si>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</si>
  <si>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</si>
  <si>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</si>
  <si>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</si>
  <si>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</si>
  <si>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</si>
  <si>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</si>
  <si>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</si>
  <si>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</si>
  <si>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</si>
  <si>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</si>
  <si>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</si>
  <si>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</si>
  <si>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</si>
  <si>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</si>
  <si>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</si>
  <si>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</si>
  <si>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</si>
  <si>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</si>
  <si>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</si>
  <si>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</si>
  <si>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</si>
  <si>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</si>
  <si>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</si>
  <si>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</si>
  <si>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</si>
  <si>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</si>
  <si>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</si>
  <si>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</si>
  <si>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</si>
  <si>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</si>
  <si>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</si>
  <si>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</si>
  <si>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</si>
  <si>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</si>
  <si>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</si>
  <si>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</si>
  <si>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</si>
  <si>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</si>
  <si>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</si>
  <si>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</si>
  <si>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</si>
  <si>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</si>
  <si>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</si>
  <si>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</si>
  <si>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</si>
  <si>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</si>
  <si>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</si>
  <si>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</si>
  <si>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</si>
  <si>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</si>
  <si>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</si>
  <si>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</si>
  <si>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</si>
  <si>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</si>
  <si>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</si>
  <si>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</si>
  <si>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</si>
  <si>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</si>
  <si>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</si>
  <si>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</si>
  <si>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</si>
  <si>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</si>
  <si>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</si>
  <si>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</si>
  <si>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</si>
  <si>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</si>
  <si>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</si>
  <si>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</si>
  <si>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</si>
  <si>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</si>
  <si>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</si>
  <si>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</si>
  <si>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</si>
  <si>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</si>
  <si>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</si>
  <si>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</si>
  <si>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</si>
  <si>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</si>
  <si>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</si>
  <si>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</si>
  <si>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</si>
  <si>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</si>
  <si>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</si>
  <si>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</si>
  <si>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</si>
  <si>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</si>
  <si>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</si>
  <si>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</si>
  <si>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</si>
  <si>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</si>
  <si>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</si>
  <si>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</si>
  <si>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</si>
  <si>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</si>
  <si>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</si>
  <si>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</si>
  <si>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</si>
  <si>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</si>
  <si>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</si>
  <si>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</si>
  <si>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</si>
  <si>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</si>
  <si>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</si>
  <si>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</si>
  <si>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</si>
  <si>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</si>
  <si>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</si>
  <si>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</si>
  <si>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</si>
  <si>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</si>
  <si>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</si>
  <si>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</si>
  <si>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</si>
  <si>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</si>
  <si>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</si>
  <si>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</si>
  <si>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</si>
  <si>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</si>
  <si>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</si>
  <si>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</si>
  <si>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</si>
  <si>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</si>
  <si>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</si>
  <si>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</si>
  <si>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</si>
  <si>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</si>
  <si>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</si>
  <si>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</si>
  <si>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</si>
  <si>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</si>
  <si>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</si>
  <si>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</si>
  <si>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</si>
  <si>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</si>
  <si>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</si>
  <si>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</si>
  <si>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</si>
  <si>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</si>
  <si>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</si>
  <si>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</si>
  <si>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</si>
  <si>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</si>
  <si>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</si>
  <si>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</si>
  <si>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</si>
  <si>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</si>
  <si>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</si>
  <si>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</si>
  <si>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</si>
  <si>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</si>
  <si>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</si>
  <si>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</si>
  <si>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</si>
  <si>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</si>
  <si>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</si>
  <si>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</si>
  <si>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</si>
  <si>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</si>
  <si>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</si>
  <si>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</si>
  <si>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</si>
  <si>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</si>
  <si>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</si>
  <si>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</si>
  <si>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</si>
  <si>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</si>
  <si>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</si>
  <si>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</si>
  <si>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</si>
  <si>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</si>
  <si>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</si>
  <si>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</si>
  <si>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</si>
  <si>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</si>
  <si>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</si>
  <si>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</si>
  <si>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</si>
  <si>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</si>
  <si>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</si>
  <si>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</si>
  <si>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</si>
  <si>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</si>
  <si>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</si>
  <si>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</si>
  <si>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</si>
  <si>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</si>
  <si>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</si>
  <si>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</si>
  <si>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</si>
  <si>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</si>
  <si>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</si>
  <si>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</si>
  <si>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</si>
  <si>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</si>
  <si>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</si>
  <si>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</si>
  <si>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</si>
  <si>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</si>
  <si>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</si>
  <si>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</si>
  <si>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</si>
  <si>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</si>
  <si>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</si>
  <si>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</si>
  <si>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</si>
  <si>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</si>
  <si>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</si>
  <si>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</si>
  <si>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</si>
  <si>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</si>
  <si>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</si>
  <si>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</si>
  <si>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</si>
  <si>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</si>
  <si>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</si>
  <si>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</si>
  <si>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</si>
  <si>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</si>
  <si>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</si>
  <si>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</si>
  <si>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</si>
  <si>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</si>
  <si>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</si>
  <si>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</si>
  <si>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</si>
  <si>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</si>
  <si>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</si>
  <si>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</si>
  <si>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</si>
  <si>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</si>
  <si>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</si>
  <si>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</si>
  <si>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</si>
  <si>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</si>
  <si>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</si>
  <si>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</si>
  <si>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</si>
  <si>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</si>
  <si>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</si>
  <si>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</si>
  <si>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</si>
  <si>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</si>
  <si>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</si>
  <si>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</si>
  <si>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</si>
  <si>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</si>
  <si>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</si>
  <si>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</si>
  <si>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</si>
  <si>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</si>
  <si>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</si>
  <si>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</si>
  <si>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</si>
  <si>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</si>
  <si>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</si>
  <si>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</si>
  <si>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</si>
  <si>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</si>
  <si>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</si>
  <si>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</si>
  <si>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</si>
  <si>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</si>
  <si>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</si>
  <si>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</si>
  <si>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</si>
  <si>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</si>
  <si>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</si>
  <si>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</si>
  <si>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</si>
  <si>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</si>
  <si>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</si>
  <si>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</si>
  <si>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</si>
  <si>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</si>
  <si>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</si>
  <si>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</si>
  <si>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</si>
  <si>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</si>
  <si>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</si>
  <si>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</si>
  <si>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</si>
  <si>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</si>
  <si>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</si>
  <si>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</si>
  <si>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</si>
  <si>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</si>
  <si>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</si>
  <si>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</si>
  <si>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</si>
  <si>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</si>
  <si>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</si>
  <si>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</si>
  <si>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</si>
  <si>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</si>
  <si>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</si>
  <si>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</si>
  <si>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</si>
  <si>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</si>
  <si>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</si>
  <si>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</si>
  <si>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</si>
  <si>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</si>
  <si>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</si>
  <si>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</si>
  <si>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</si>
  <si>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</si>
  <si>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</si>
  <si>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</si>
  <si>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</si>
  <si>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</si>
  <si>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</si>
  <si>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</si>
  <si>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</si>
  <si>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</si>
  <si>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</si>
  <si>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</si>
  <si>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</si>
  <si>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</si>
  <si>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</si>
  <si>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</si>
  <si>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</si>
  <si>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</si>
  <si>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</si>
  <si>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</si>
  <si>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</si>
  <si>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</si>
  <si>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</si>
  <si>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</si>
  <si>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</si>
  <si>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</si>
  <si>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</si>
  <si>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</si>
  <si>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</si>
  <si>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</si>
  <si>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</si>
  <si>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</si>
  <si>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</si>
  <si>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</si>
  <si>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</si>
  <si>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</si>
  <si>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</si>
  <si>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</si>
  <si>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</si>
  <si>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</si>
  <si>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</si>
  <si>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</si>
  <si>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</si>
  <si>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</si>
  <si>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</si>
  <si>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</si>
  <si>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</si>
  <si>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</si>
  <si>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</si>
  <si>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</si>
  <si>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</si>
  <si>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</si>
  <si>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</si>
  <si>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</si>
  <si>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</si>
  <si>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</si>
  <si>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</si>
  <si>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</si>
  <si>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</si>
  <si>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</si>
  <si>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</si>
  <si>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</si>
  <si>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</si>
  <si>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</si>
  <si>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</si>
  <si>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</si>
  <si>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</si>
  <si>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</si>
  <si>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</si>
  <si>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</si>
  <si>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</si>
  <si>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</si>
  <si>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</si>
  <si>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</si>
  <si>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</si>
  <si>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</si>
  <si>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</si>
  <si>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</si>
  <si>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</si>
  <si>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</si>
  <si>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</si>
  <si>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</si>
  <si>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</si>
  <si>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</si>
  <si>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</si>
  <si>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</si>
  <si>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</si>
  <si>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</si>
  <si>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</si>
  <si>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</si>
  <si>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</si>
  <si>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</si>
  <si>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</si>
  <si>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</si>
  <si>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</si>
  <si>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</si>
  <si>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</si>
  <si>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</si>
  <si>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</si>
  <si>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</si>
  <si>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</si>
  <si>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</si>
  <si>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</si>
  <si>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</si>
  <si>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</si>
  <si>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</si>
  <si>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</si>
  <si>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</si>
  <si>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</si>
  <si>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</si>
  <si>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</si>
  <si>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</si>
  <si>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</si>
  <si>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</si>
  <si>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</si>
  <si>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</si>
  <si>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</si>
  <si>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</si>
  <si>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</si>
  <si>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</si>
  <si>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</si>
  <si>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</si>
  <si>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</si>
  <si>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</si>
  <si>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</si>
  <si>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</si>
  <si>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</si>
  <si>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</si>
  <si>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</si>
  <si>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</si>
  <si>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</si>
  <si>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</si>
  <si>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</si>
  <si>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</si>
  <si>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</si>
  <si>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</si>
  <si>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</si>
  <si>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</si>
  <si>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</si>
  <si>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</si>
  <si>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</si>
  <si>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</si>
  <si>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</si>
  <si>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</si>
  <si>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</si>
  <si>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</si>
  <si>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</si>
  <si>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</si>
  <si>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</si>
  <si>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</si>
  <si>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</si>
  <si>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</si>
  <si>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</si>
  <si>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</si>
  <si>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</si>
  <si>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</si>
  <si>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</si>
  <si>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</si>
  <si>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</si>
  <si>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</si>
  <si>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</si>
  <si>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</si>
  <si>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</si>
  <si>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</si>
  <si>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</si>
  <si>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</si>
  <si>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</si>
  <si>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</si>
  <si>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</si>
  <si>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</si>
  <si>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</si>
  <si>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</si>
  <si>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</si>
  <si>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</si>
  <si>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</si>
  <si>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</si>
  <si>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</si>
  <si>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</si>
  <si>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</si>
  <si>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</si>
  <si>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</si>
  <si>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</si>
  <si>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</si>
  <si>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</si>
  <si>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</si>
  <si>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</si>
  <si>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</si>
  <si>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</si>
  <si>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</si>
  <si>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</si>
  <si>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</si>
  <si>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</si>
  <si>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</si>
  <si>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</si>
  <si>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</si>
  <si>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</si>
  <si>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</si>
  <si>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</si>
  <si>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</si>
  <si>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</si>
  <si>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</si>
  <si>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</si>
  <si>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</si>
  <si>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</si>
  <si>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</si>
  <si>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</si>
  <si>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</si>
  <si>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</si>
  <si>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</si>
  <si>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</si>
  <si>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</si>
  <si>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</si>
  <si>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</si>
  <si>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</si>
  <si>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</si>
  <si>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</si>
  <si>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</si>
  <si>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</si>
  <si>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</si>
  <si>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</si>
  <si>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</si>
  <si>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</si>
  <si>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</si>
  <si>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</si>
  <si>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</si>
  <si>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</si>
  <si>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</si>
  <si>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</si>
  <si>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</si>
  <si>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</si>
  <si>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</si>
  <si>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</si>
  <si>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</si>
  <si>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</si>
  <si>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</si>
  <si>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</si>
  <si>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</si>
  <si>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</si>
  <si>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</si>
  <si>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</si>
  <si>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</si>
  <si>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</si>
  <si>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</si>
  <si>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</si>
  <si>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</si>
  <si>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</si>
  <si>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</si>
  <si>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</si>
  <si>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</si>
  <si>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</si>
  <si>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</si>
  <si>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</si>
  <si>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</si>
  <si>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</si>
  <si>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</si>
  <si>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</si>
  <si>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</si>
  <si>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</si>
  <si>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</si>
  <si>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</si>
  <si>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</si>
  <si>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</si>
  <si>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</si>
  <si>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</si>
  <si>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</si>
  <si>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</si>
  <si>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</si>
  <si>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</si>
  <si>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</si>
  <si>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</si>
  <si>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</si>
  <si>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</si>
  <si>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</si>
  <si>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</si>
  <si>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</si>
  <si>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</si>
  <si>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</si>
  <si>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</si>
  <si>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</si>
  <si>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</si>
  <si>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</si>
  <si>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</si>
  <si>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</si>
  <si>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</si>
  <si>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</si>
  <si>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</si>
  <si>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</si>
  <si>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</si>
  <si>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</si>
  <si>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</si>
  <si>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</si>
  <si>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</si>
  <si>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</si>
  <si>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</si>
  <si>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</si>
  <si>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</si>
  <si>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</si>
  <si>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</si>
  <si>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</si>
  <si>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</si>
  <si>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</si>
  <si>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</si>
  <si>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</si>
  <si>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</si>
  <si>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</si>
  <si>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</si>
  <si>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</si>
  <si>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</si>
  <si>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</si>
  <si>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</si>
  <si>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</si>
  <si>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</si>
  <si>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</si>
  <si>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</si>
  <si>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</si>
  <si>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</si>
  <si>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</si>
  <si>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</si>
  <si>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</si>
  <si>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</si>
  <si>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</si>
  <si>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</si>
  <si>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</si>
  <si>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</si>
  <si>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</si>
  <si>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</si>
  <si>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</si>
  <si>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</si>
  <si>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</si>
  <si>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</si>
  <si>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</si>
  <si>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</si>
  <si>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</si>
  <si>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</si>
  <si>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</si>
  <si>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</si>
  <si>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</si>
  <si>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</si>
  <si>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</si>
  <si>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</si>
  <si>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</si>
  <si>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</si>
  <si>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</si>
  <si>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</si>
  <si>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</si>
  <si>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</si>
  <si>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</si>
  <si>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</si>
  <si>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</si>
  <si>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</si>
  <si>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</si>
  <si>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</si>
  <si>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</si>
  <si>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</si>
  <si>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</si>
  <si>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</si>
  <si>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</si>
  <si>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</si>
  <si>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</si>
  <si>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</si>
  <si>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</si>
  <si>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</si>
  <si>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</si>
  <si>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</si>
  <si>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</si>
  <si>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</si>
  <si>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</si>
  <si>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</si>
  <si>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</si>
  <si>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</si>
  <si>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</si>
  <si>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</si>
  <si>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</si>
  <si>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</si>
  <si>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</si>
  <si>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</si>
  <si>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</si>
  <si>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</si>
  <si>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</si>
  <si>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</si>
  <si>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</si>
  <si>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</si>
  <si>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</si>
  <si>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</si>
  <si>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</si>
  <si>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</si>
  <si>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</si>
  <si>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</si>
  <si>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</si>
  <si>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</si>
  <si>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</si>
  <si>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</si>
  <si>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</si>
  <si>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</si>
  <si>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</si>
  <si>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</si>
  <si>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</si>
  <si>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</si>
  <si>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</si>
  <si>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</si>
  <si>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</si>
  <si>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</si>
  <si>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</si>
  <si>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</si>
  <si>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</si>
  <si>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</si>
  <si>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</si>
  <si>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</si>
  <si>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</si>
  <si>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</si>
  <si>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</si>
  <si>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</si>
  <si>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</si>
  <si>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</si>
  <si>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</si>
  <si>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</si>
  <si>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</si>
  <si>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</si>
  <si>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</si>
  <si>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</si>
  <si>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</si>
  <si>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</si>
  <si>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</si>
  <si>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</si>
  <si>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</si>
  <si>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</si>
  <si>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</si>
  <si>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</si>
  <si>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</si>
  <si>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</si>
  <si>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</si>
  <si>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</si>
  <si>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</si>
  <si>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</si>
  <si>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</si>
  <si>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</si>
  <si>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</si>
  <si>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</si>
  <si>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</si>
  <si>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</si>
  <si>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</si>
  <si>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</si>
  <si>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</si>
  <si>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</si>
  <si>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</si>
  <si>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</si>
  <si>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</si>
  <si>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</si>
  <si>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</si>
  <si>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</si>
  <si>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</si>
  <si>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</si>
  <si>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</si>
  <si>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</si>
  <si>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</si>
  <si>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</si>
  <si>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</si>
  <si>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</si>
  <si>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</si>
  <si>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</si>
  <si>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</si>
  <si>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</si>
  <si>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</si>
  <si>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</si>
  <si>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</si>
  <si>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</si>
  <si>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</si>
  <si>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</si>
  <si>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</si>
  <si>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</si>
  <si>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</si>
  <si>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</si>
  <si>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</si>
  <si>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</si>
  <si>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</si>
  <si>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</si>
  <si>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</si>
  <si>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</si>
  <si>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</si>
  <si>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</si>
  <si>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</si>
  <si>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</si>
  <si>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</si>
  <si>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</si>
  <si>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</si>
  <si>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</si>
  <si>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</si>
  <si>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</si>
  <si>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</si>
  <si>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</si>
  <si>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</si>
  <si>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</si>
  <si>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</si>
  <si>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</si>
  <si>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</si>
  <si>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</si>
  <si>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</si>
  <si>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</si>
  <si>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</si>
  <si>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</si>
  <si>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</si>
  <si>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</si>
  <si>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</si>
  <si>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</si>
  <si>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</si>
  <si>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</si>
  <si>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</si>
  <si>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</si>
  <si>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</si>
  <si>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</si>
  <si>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</si>
  <si>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</si>
  <si>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</si>
  <si>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</si>
  <si>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</si>
  <si>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</si>
  <si>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</si>
  <si>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</si>
  <si>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</si>
  <si>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</si>
  <si>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</si>
  <si>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</si>
  <si>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</si>
  <si>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</si>
  <si>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</si>
  <si>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</si>
  <si>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</si>
  <si>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</si>
  <si>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</si>
  <si>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</si>
  <si>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</si>
  <si>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</si>
  <si>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</si>
  <si>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</si>
  <si>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</si>
  <si>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</si>
  <si>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</si>
  <si>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</si>
  <si>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</si>
  <si>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</si>
  <si>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</si>
  <si>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</si>
  <si>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</si>
  <si>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</si>
  <si>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</si>
  <si>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</si>
  <si>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</si>
  <si>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</si>
  <si>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</si>
  <si>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</si>
  <si>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</si>
  <si>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</si>
  <si>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</si>
  <si>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</si>
  <si>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</si>
  <si>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</si>
  <si>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</si>
  <si>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</si>
  <si>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</si>
  <si>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</si>
  <si>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</si>
  <si>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</si>
  <si>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</si>
  <si>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</si>
  <si>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</si>
  <si>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</si>
  <si>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</si>
  <si>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</si>
  <si>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</si>
  <si>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</si>
  <si>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</si>
  <si>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</si>
  <si>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</si>
  <si>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</si>
  <si>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</si>
  <si>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</si>
  <si>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</si>
  <si>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</si>
  <si>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</si>
  <si>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</si>
  <si>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</si>
  <si>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</si>
  <si>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</si>
  <si>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</si>
  <si>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</si>
  <si>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</si>
  <si>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</si>
  <si>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</si>
  <si>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</si>
  <si>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</si>
  <si>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</si>
  <si>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</si>
  <si>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</si>
  <si>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</si>
  <si>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</si>
  <si>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</si>
  <si>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</si>
  <si>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</si>
  <si>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</si>
  <si>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</si>
  <si>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</si>
  <si>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</si>
  <si>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</si>
  <si>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</si>
  <si>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</si>
  <si>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</si>
  <si>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</si>
  <si>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</si>
  <si>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</si>
  <si>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</si>
  <si>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</si>
  <si>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</si>
  <si>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</si>
  <si>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</si>
  <si>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</si>
  <si>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</si>
  <si>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</si>
  <si>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</si>
  <si>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</si>
  <si>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</si>
  <si>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</si>
  <si>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</si>
  <si>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</si>
  <si>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</si>
  <si>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</si>
  <si>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</si>
  <si>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</si>
  <si>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</si>
  <si>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</si>
  <si>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</si>
  <si>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</si>
  <si>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</si>
  <si>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</si>
  <si>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</si>
  <si>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</si>
  <si>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</si>
  <si>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</si>
  <si>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</si>
  <si>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</si>
  <si>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</si>
  <si>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</si>
  <si>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</si>
  <si>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</si>
  <si>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</si>
  <si>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</si>
  <si>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</si>
  <si>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</si>
  <si>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</si>
  <si>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</si>
  <si>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</si>
  <si>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</si>
  <si>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</si>
  <si>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</si>
  <si>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</si>
  <si>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</si>
  <si>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</si>
  <si>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</si>
  <si>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</si>
  <si>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</si>
  <si>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</si>
  <si>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</si>
  <si>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</si>
  <si>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</si>
  <si>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</si>
  <si>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</si>
  <si>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</si>
  <si>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</si>
  <si>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</si>
  <si>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</si>
  <si>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</si>
  <si>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</si>
  <si>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</si>
  <si>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</si>
  <si>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</si>
  <si>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</si>
  <si>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</si>
  <si>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</si>
  <si>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</si>
  <si>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</si>
  <si>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</si>
  <si>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</si>
  <si>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</si>
  <si>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</si>
  <si>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</si>
  <si>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</si>
  <si>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</si>
  <si>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</si>
  <si>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</si>
  <si>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</si>
  <si>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</si>
  <si>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</si>
  <si>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</si>
  <si>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</si>
  <si>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</si>
  <si>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</si>
  <si>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</si>
  <si>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</si>
  <si>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</si>
  <si>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</si>
  <si>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</si>
  <si>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</si>
  <si>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</si>
  <si>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</si>
  <si>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</si>
  <si>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</si>
  <si>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</si>
  <si>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</si>
  <si>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</si>
  <si>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</si>
  <si>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</si>
  <si>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</si>
  <si>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</si>
  <si>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</si>
  <si>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</si>
  <si>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</si>
  <si>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</si>
  <si>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</si>
  <si>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</si>
  <si>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</si>
  <si>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</si>
  <si>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</si>
  <si>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</si>
  <si>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</si>
  <si>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</si>
  <si>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</si>
  <si>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</si>
  <si>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</si>
  <si>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</si>
  <si>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</si>
  <si>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</si>
  <si>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</si>
  <si>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</si>
  <si>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</si>
  <si>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</si>
  <si>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</si>
  <si>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</si>
  <si>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</si>
  <si>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</si>
  <si>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</si>
  <si>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</si>
  <si>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</si>
  <si>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</si>
  <si>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</si>
  <si>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</si>
  <si>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</si>
  <si>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</si>
  <si>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</si>
  <si>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</si>
  <si>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</si>
  <si>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</si>
  <si>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</si>
  <si>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</si>
  <si>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</si>
  <si>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</si>
  <si>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</si>
  <si>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</si>
  <si>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</si>
  <si>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</si>
  <si>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</si>
  <si>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</si>
  <si>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</si>
  <si>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</si>
  <si>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</si>
  <si>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</si>
  <si>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</si>
  <si>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</si>
  <si>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</si>
  <si>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</si>
  <si>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</si>
  <si>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</si>
  <si>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</si>
  <si>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</si>
  <si>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</si>
  <si>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</si>
  <si>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</si>
  <si>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</si>
  <si>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</si>
  <si>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</si>
  <si>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</si>
  <si>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</si>
  <si>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</si>
  <si>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</si>
  <si>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</si>
  <si>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</si>
  <si>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</si>
  <si>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</si>
  <si>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</si>
  <si>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</si>
  <si>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</si>
  <si>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</si>
  <si>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</si>
  <si>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</si>
  <si>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</si>
  <si>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</si>
  <si>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</si>
  <si>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</si>
  <si>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</si>
  <si>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</si>
  <si>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</si>
  <si>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</si>
  <si>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</si>
  <si>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</si>
  <si>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</si>
  <si>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</si>
  <si>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</si>
  <si>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</si>
  <si>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</si>
  <si>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</si>
  <si>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</si>
  <si>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</si>
  <si>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</si>
  <si>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</si>
  <si>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</si>
  <si>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</si>
  <si>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</si>
  <si>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</si>
  <si>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</si>
  <si>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</si>
  <si>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</si>
  <si>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</si>
  <si>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</si>
  <si>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</si>
  <si>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</si>
  <si>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</si>
  <si>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</si>
  <si>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</si>
  <si>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</si>
  <si>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</si>
  <si>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</si>
  <si>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</si>
  <si>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</si>
  <si>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</si>
  <si>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</si>
  <si>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</si>
  <si>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</si>
  <si>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</si>
  <si>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</si>
  <si>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</si>
  <si>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</si>
  <si>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</si>
  <si>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</si>
  <si>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</si>
  <si>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</si>
  <si>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</si>
  <si>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</si>
  <si>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</si>
  <si>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</si>
  <si>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</si>
  <si>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</si>
  <si>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</si>
  <si>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</si>
  <si>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</si>
  <si>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</si>
  <si>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</si>
  <si>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</si>
  <si>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</si>
  <si>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</si>
  <si>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</si>
  <si>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</si>
  <si>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</si>
  <si>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</si>
  <si>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</si>
  <si>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</si>
  <si>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</si>
  <si>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</si>
  <si>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</si>
  <si>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</si>
  <si>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</si>
  <si>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</si>
  <si>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</si>
  <si>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</si>
  <si>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</si>
  <si>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</si>
  <si>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</si>
  <si>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</si>
  <si>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</si>
  <si>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</si>
  <si>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</si>
  <si>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</si>
  <si>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</si>
  <si>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</si>
  <si>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</si>
  <si>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</si>
  <si>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</si>
  <si>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</si>
  <si>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</si>
  <si>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</si>
  <si>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</si>
  <si>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</si>
  <si>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</si>
  <si>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</si>
  <si>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</si>
  <si>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</si>
  <si>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</si>
  <si>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</si>
  <si>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</si>
  <si>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</si>
  <si>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</si>
  <si>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</si>
  <si>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</si>
  <si>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</si>
  <si>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</si>
  <si>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</si>
  <si>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</si>
  <si>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</si>
  <si>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</si>
  <si>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</si>
  <si>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</si>
  <si>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</si>
  <si>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</si>
  <si>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</si>
  <si>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</si>
  <si>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</si>
  <si>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</si>
  <si>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</si>
  <si>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</si>
  <si>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</si>
  <si>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</si>
  <si>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</si>
  <si>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</si>
  <si>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</si>
  <si>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</si>
  <si>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</si>
  <si>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</si>
  <si>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</si>
  <si>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</si>
  <si>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</si>
  <si>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</si>
  <si>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</si>
  <si>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</si>
  <si>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</si>
  <si>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</si>
  <si>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</si>
  <si>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</si>
  <si>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</si>
  <si>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</si>
  <si>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</si>
  <si>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</si>
  <si>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</si>
  <si>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</si>
  <si>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</si>
  <si>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</si>
  <si>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</si>
  <si>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</si>
  <si>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</si>
  <si>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</si>
  <si>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</si>
  <si>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</si>
  <si>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</si>
  <si>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</si>
  <si>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</si>
  <si>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</si>
  <si>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</si>
  <si>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</si>
  <si>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</si>
  <si>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</si>
  <si>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</si>
  <si>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</si>
  <si>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</si>
  <si>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</si>
  <si>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</si>
  <si>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</si>
  <si>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</si>
  <si>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</si>
  <si>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</si>
  <si>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</si>
  <si>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</si>
  <si>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</si>
  <si>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</si>
  <si>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</si>
  <si>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</si>
  <si>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</si>
  <si>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</si>
  <si>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</si>
  <si>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</si>
  <si>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</si>
  <si>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</si>
  <si>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</si>
  <si>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</si>
  <si>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</si>
  <si>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</si>
  <si>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</si>
  <si>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</si>
  <si>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</si>
  <si>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</si>
  <si>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</si>
  <si>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</si>
  <si>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</si>
  <si>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</si>
  <si>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</si>
  <si>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</si>
  <si>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</si>
  <si>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</si>
  <si>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</si>
  <si>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</si>
  <si>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</si>
  <si>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</si>
  <si>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</si>
  <si>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</si>
  <si>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</si>
  <si>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</si>
  <si>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</si>
  <si>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</si>
  <si>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</si>
  <si>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</si>
  <si>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</si>
  <si>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</si>
  <si>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</si>
  <si>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</si>
  <si>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</si>
  <si>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</si>
  <si>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</si>
  <si>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</si>
  <si>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</si>
  <si>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</si>
  <si>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</si>
  <si>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</si>
  <si>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</si>
  <si>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</si>
  <si>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</si>
  <si>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</si>
  <si>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</si>
  <si>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</si>
  <si>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</si>
  <si>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</si>
  <si>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</si>
  <si>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</si>
  <si>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</si>
  <si>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</si>
  <si>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</si>
  <si>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</si>
  <si>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</si>
  <si>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</si>
  <si>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</si>
  <si>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</si>
  <si>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</si>
  <si>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</si>
  <si>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</si>
  <si>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</si>
  <si>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</si>
  <si>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</si>
  <si>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</si>
  <si>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</si>
  <si>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</si>
  <si>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</si>
  <si>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</si>
  <si>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</si>
  <si>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</si>
  <si>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</si>
  <si>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</si>
  <si>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</si>
  <si>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</si>
  <si>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</si>
  <si>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</si>
  <si>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</si>
  <si>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</si>
  <si>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</si>
  <si>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</si>
  <si>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</si>
  <si>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</si>
  <si>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</si>
  <si>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</si>
  <si>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</si>
  <si>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</si>
  <si>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</si>
  <si>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</si>
  <si>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</si>
  <si>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</si>
  <si>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</si>
  <si>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</si>
  <si>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</si>
  <si>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</si>
  <si>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</si>
  <si>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</si>
  <si>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</si>
  <si>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</si>
  <si>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</si>
  <si>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</si>
  <si>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</si>
  <si>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</si>
  <si>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</si>
  <si>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</si>
  <si>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</si>
  <si>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</si>
  <si>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</si>
  <si>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</si>
  <si>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</si>
  <si>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</si>
  <si>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</si>
  <si>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</si>
  <si>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</si>
  <si>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</si>
  <si>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</si>
  <si>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</si>
  <si>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</si>
  <si>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</si>
  <si>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</si>
  <si>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</si>
  <si>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</si>
  <si>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</si>
  <si>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</si>
  <si>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</si>
  <si>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</si>
  <si>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</si>
  <si>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</si>
  <si>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</si>
  <si>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</si>
  <si>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</si>
  <si>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</si>
  <si>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</si>
  <si>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</si>
  <si>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</si>
  <si>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</si>
  <si>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</si>
  <si>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</si>
  <si>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</si>
  <si>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</si>
  <si>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</si>
  <si>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</si>
  <si>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</si>
  <si>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</si>
  <si>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</si>
  <si>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</si>
  <si>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</si>
  <si>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</si>
  <si>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</si>
  <si>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</si>
  <si>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</si>
  <si>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</si>
  <si>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</si>
  <si>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</si>
  <si>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</si>
  <si>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</si>
  <si>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</si>
  <si>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</si>
  <si>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</si>
  <si>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</si>
  <si>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</si>
  <si>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</si>
  <si>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</si>
  <si>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</si>
  <si>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</si>
  <si>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</si>
  <si>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</si>
  <si>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</si>
  <si>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</si>
  <si>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</si>
  <si>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</si>
  <si>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</si>
  <si>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</si>
  <si>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</si>
  <si>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</si>
  <si>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</si>
  <si>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</si>
  <si>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</si>
  <si>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</si>
  <si>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</si>
  <si>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</si>
  <si>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</si>
  <si>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</si>
  <si>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</si>
  <si>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</si>
  <si>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</si>
  <si>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</si>
  <si>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</si>
  <si>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</si>
  <si>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</si>
  <si>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</si>
  <si>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</si>
  <si>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</si>
  <si>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</si>
  <si>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</si>
  <si>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</si>
  <si>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</si>
  <si>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</si>
  <si>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</si>
  <si>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</si>
  <si>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</si>
  <si>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</si>
  <si>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</si>
  <si>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</si>
  <si>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</si>
  <si>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</si>
  <si>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</si>
  <si>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</si>
  <si>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</si>
  <si>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</si>
  <si>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</si>
  <si>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</si>
  <si>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</si>
  <si>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</si>
  <si>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</si>
  <si>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</si>
  <si>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</si>
  <si>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</si>
  <si>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</si>
  <si>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</si>
  <si>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</si>
  <si>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</si>
  <si>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</si>
  <si>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</si>
  <si>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</si>
  <si>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</si>
  <si>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</si>
  <si>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</si>
  <si>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</si>
  <si>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</si>
  <si>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</si>
  <si>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</si>
  <si>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</si>
  <si>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</si>
  <si>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</si>
  <si>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</si>
  <si>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</si>
  <si>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</si>
  <si>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</si>
  <si>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</si>
  <si>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</si>
  <si>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</si>
  <si>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</si>
  <si>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</si>
  <si>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</si>
  <si>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</si>
  <si>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</si>
  <si>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</si>
  <si>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</si>
  <si>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</si>
  <si>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</si>
  <si>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</si>
  <si>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</si>
  <si>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</si>
  <si>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</si>
  <si>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</si>
  <si>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</si>
  <si>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</si>
  <si>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</si>
  <si>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</si>
  <si>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</si>
  <si>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</si>
  <si>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</si>
  <si>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</si>
  <si>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</si>
  <si>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</si>
  <si>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</si>
  <si>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</si>
  <si>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</si>
  <si>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</si>
  <si>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</si>
  <si>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</si>
  <si>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</si>
  <si>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</si>
  <si>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</si>
  <si>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</si>
  <si>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</si>
  <si>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</si>
  <si>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</si>
  <si>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</si>
  <si>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</si>
  <si>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</si>
  <si>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</si>
  <si>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</si>
  <si>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</si>
  <si>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</si>
  <si>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</si>
  <si>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</si>
  <si>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</si>
  <si>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</si>
  <si>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</si>
  <si>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</si>
  <si>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</si>
  <si>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</si>
  <si>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</si>
  <si>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</si>
  <si>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</si>
  <si>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</si>
  <si>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</si>
  <si>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</si>
  <si>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</si>
  <si>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</si>
  <si>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</si>
  <si>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</si>
  <si>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</si>
  <si>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</si>
  <si>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</si>
  <si>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</si>
  <si>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</si>
  <si>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</si>
  <si>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</si>
  <si>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</si>
  <si>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</si>
  <si>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</si>
  <si>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</si>
  <si>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</si>
  <si>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</si>
  <si>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</si>
  <si>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</si>
  <si>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</si>
  <si>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</si>
  <si>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</si>
  <si>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</si>
  <si>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</si>
  <si>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</si>
  <si>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</si>
  <si>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</si>
  <si>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</si>
  <si>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</si>
  <si>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</si>
  <si>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</si>
  <si>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</si>
  <si>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</si>
  <si>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</si>
  <si>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</si>
  <si>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</si>
  <si>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</si>
  <si>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</si>
  <si>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</si>
  <si>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</si>
  <si>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</si>
  <si>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</si>
  <si>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</si>
  <si>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</si>
  <si>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</si>
  <si>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</si>
  <si>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</si>
  <si>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</si>
  <si>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</si>
  <si>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</si>
  <si>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</si>
  <si>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</si>
  <si>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</si>
  <si>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</si>
  <si>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</si>
  <si>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</si>
  <si>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</si>
  <si>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</si>
  <si>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</si>
  <si>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</si>
  <si>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</si>
  <si>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</si>
  <si>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</si>
  <si>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</si>
  <si>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</si>
  <si>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</si>
  <si>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</si>
  <si>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</si>
  <si>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</si>
  <si>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</si>
  <si>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</si>
  <si>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</si>
  <si>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</si>
  <si>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</si>
  <si>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</si>
  <si>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</si>
  <si>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</si>
  <si>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</si>
  <si>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</si>
  <si>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</si>
  <si>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</si>
  <si>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</si>
  <si>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</si>
  <si>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</si>
  <si>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</si>
  <si>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</si>
  <si>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</si>
  <si>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</si>
  <si>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</si>
  <si>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</si>
  <si>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</si>
  <si>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</si>
  <si>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</si>
  <si>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</si>
  <si>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</si>
  <si>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</si>
  <si>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</si>
  <si>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</si>
  <si>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</si>
  <si>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</si>
  <si>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</si>
  <si>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</si>
  <si>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</si>
  <si>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</si>
  <si>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</si>
  <si>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</si>
  <si>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</si>
  <si>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</si>
  <si>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</si>
  <si>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</si>
  <si>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</si>
  <si>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</si>
  <si>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</si>
  <si>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</si>
  <si>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</si>
  <si>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</si>
  <si>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</si>
  <si>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</si>
  <si>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</si>
  <si>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</si>
  <si>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</si>
  <si>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</si>
  <si>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</si>
  <si>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</si>
  <si>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</si>
  <si>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</si>
  <si>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</si>
  <si>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</si>
  <si>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</si>
  <si>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</si>
  <si>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</si>
  <si>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</si>
  <si>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</si>
  <si>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</si>
  <si>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</si>
  <si>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</si>
  <si>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</si>
  <si>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</si>
  <si>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</si>
  <si>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</si>
  <si>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</si>
  <si>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</si>
  <si>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</si>
  <si>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</si>
  <si>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</si>
  <si>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</si>
  <si>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</si>
  <si>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</si>
  <si>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</si>
  <si>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</si>
  <si>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</si>
  <si>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</si>
  <si>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</si>
  <si>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</si>
  <si>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</si>
  <si>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</si>
  <si>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</si>
  <si>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</si>
  <si>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</si>
  <si>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</si>
  <si>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</si>
  <si>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</si>
  <si>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</si>
  <si>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</si>
  <si>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</si>
  <si>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</si>
  <si>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</si>
  <si>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</si>
  <si>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</si>
  <si>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</si>
  <si>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</si>
  <si>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</si>
  <si>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</si>
  <si>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</si>
  <si>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</si>
  <si>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</si>
  <si>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</si>
  <si>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</si>
  <si>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</si>
  <si>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</si>
  <si>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</si>
  <si>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</si>
  <si>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</si>
  <si>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</si>
  <si>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</si>
  <si>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</si>
  <si>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</si>
  <si>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</si>
  <si>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</si>
  <si>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</si>
  <si>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</si>
  <si>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</si>
  <si>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</si>
  <si>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</si>
  <si>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</si>
  <si>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</si>
  <si>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</si>
  <si>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</si>
  <si>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</si>
  <si>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</si>
  <si>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</si>
  <si>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</si>
  <si>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</si>
  <si>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</si>
  <si>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</si>
  <si>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</si>
  <si>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</si>
  <si>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</si>
  <si>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</si>
  <si>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</si>
  <si>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</si>
  <si>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</si>
  <si>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</si>
  <si>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</si>
  <si>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</si>
  <si>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</si>
  <si>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</si>
  <si>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</si>
  <si>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</si>
  <si>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</si>
  <si>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</si>
  <si>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</si>
  <si>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</si>
  <si>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</si>
  <si>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</si>
  <si>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</si>
  <si>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</si>
  <si>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</si>
  <si>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</si>
  <si>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</si>
  <si>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</si>
  <si>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</si>
  <si>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</si>
  <si>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</si>
  <si>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</si>
  <si>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</si>
  <si>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</si>
  <si>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</si>
  <si>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</si>
  <si>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</si>
  <si>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</si>
  <si>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</si>
  <si>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</si>
  <si>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</si>
  <si>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</si>
  <si>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</si>
  <si>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</si>
  <si>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</si>
  <si>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</si>
  <si>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</si>
  <si>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</si>
  <si>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</si>
  <si>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</si>
  <si>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</si>
  <si>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</si>
  <si>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</si>
  <si>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</si>
  <si>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</si>
  <si>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</si>
  <si>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</si>
  <si>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</si>
  <si>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</si>
  <si>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</si>
  <si>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</si>
  <si>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</si>
  <si>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</si>
  <si>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</si>
  <si>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</si>
  <si>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</si>
  <si>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</si>
  <si>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</si>
  <si>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</si>
  <si>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</si>
  <si>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</si>
  <si>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</si>
  <si>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</si>
  <si>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</si>
  <si>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</si>
  <si>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</si>
  <si>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</si>
  <si>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</si>
  <si>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</si>
  <si>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</si>
  <si>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</si>
  <si>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</si>
  <si>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</si>
  <si>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</si>
  <si>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</si>
  <si>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</si>
  <si>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</si>
  <si>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</si>
  <si>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</si>
  <si>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</si>
  <si>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</si>
  <si>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</si>
  <si>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</si>
  <si>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</si>
  <si>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</si>
  <si>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</si>
  <si>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</si>
  <si>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</si>
  <si>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</si>
  <si>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</si>
  <si>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</si>
  <si>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</si>
  <si>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</si>
  <si>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</si>
  <si>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</si>
  <si>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</si>
  <si>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</si>
  <si>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</si>
  <si>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</si>
  <si>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</si>
  <si>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</si>
  <si>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</si>
  <si>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</si>
  <si>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</si>
  <si>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</si>
  <si>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</si>
  <si>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</si>
  <si>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</si>
  <si>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</si>
  <si>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</si>
  <si>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</si>
  <si>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</si>
  <si>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</si>
  <si>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</si>
  <si>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</si>
  <si>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</si>
  <si>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</si>
  <si>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</si>
  <si>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</si>
  <si>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</si>
  <si>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</si>
  <si>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</si>
  <si>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</si>
  <si>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</si>
  <si>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</si>
  <si>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</si>
  <si>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</si>
  <si>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</si>
  <si>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</si>
  <si>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</si>
  <si>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</si>
  <si>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</si>
  <si>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</si>
  <si>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</si>
  <si>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</si>
  <si>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</si>
  <si>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</si>
  <si>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</si>
  <si>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</si>
  <si>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</si>
  <si>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</si>
  <si>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</si>
  <si>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</si>
  <si>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</si>
  <si>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</si>
  <si>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</si>
  <si>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</si>
  <si>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</si>
  <si>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</si>
  <si>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</si>
  <si>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</si>
  <si>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</si>
  <si>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</si>
  <si>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</si>
  <si>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</si>
  <si>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</si>
  <si>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</si>
  <si>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</si>
  <si>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</si>
  <si>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</si>
  <si>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</si>
  <si>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</si>
  <si>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</si>
  <si>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</si>
  <si>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</si>
  <si>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</si>
  <si>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</si>
  <si>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</si>
  <si>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</si>
  <si>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</si>
  <si>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</si>
  <si>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</si>
  <si>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</si>
  <si>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</si>
  <si>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</si>
  <si>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</si>
  <si>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</si>
  <si>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</si>
  <si>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</si>
  <si>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</si>
  <si>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</si>
  <si>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</si>
  <si>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</si>
  <si>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</si>
  <si>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</si>
  <si>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</si>
  <si>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</si>
  <si>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</si>
  <si>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</si>
  <si>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</si>
  <si>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</si>
  <si>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</si>
  <si>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</si>
  <si>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</si>
  <si>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</si>
  <si>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</si>
  <si>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</si>
  <si>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</si>
  <si>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</si>
  <si>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</si>
  <si>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</si>
  <si>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</si>
  <si>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</si>
  <si>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</si>
  <si>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</si>
  <si>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</si>
  <si>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</si>
  <si>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</si>
  <si>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</si>
  <si>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</si>
  <si>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</si>
  <si>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</si>
  <si>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</si>
  <si>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</si>
  <si>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</si>
  <si>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</si>
  <si>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</si>
  <si>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</si>
  <si>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</si>
  <si>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</si>
  <si>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</si>
  <si>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</si>
  <si>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</si>
  <si>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</si>
  <si>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</si>
  <si>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</si>
  <si>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</si>
  <si>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</si>
  <si>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</si>
  <si>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</si>
  <si>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</si>
  <si>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</si>
  <si>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</si>
  <si>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</si>
  <si>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</si>
  <si>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</si>
  <si>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</si>
  <si>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</si>
  <si>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</si>
  <si>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</si>
  <si>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</si>
  <si>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</si>
  <si>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</si>
  <si>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</si>
  <si>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</si>
  <si>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</si>
  <si>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</si>
  <si>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</si>
  <si>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</si>
  <si>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</si>
  <si>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</si>
  <si>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</si>
  <si>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</si>
  <si>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</si>
  <si>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</si>
  <si>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</si>
  <si>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</si>
  <si>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</si>
  <si>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</si>
  <si>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</si>
  <si>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</si>
  <si>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</si>
  <si>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</si>
  <si>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</si>
  <si>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</si>
  <si>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</si>
  <si>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</si>
  <si>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</si>
  <si>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</si>
  <si>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</si>
  <si>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</si>
  <si>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</si>
  <si>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</si>
  <si>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</si>
  <si>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</si>
  <si>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</si>
  <si>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</si>
  <si>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</si>
  <si>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</si>
  <si>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</si>
  <si>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</si>
  <si>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</si>
  <si>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</si>
  <si>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</si>
  <si>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</si>
  <si>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</si>
  <si>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</si>
  <si>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</si>
  <si>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</si>
  <si>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</si>
  <si>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</si>
  <si>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</si>
  <si>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</si>
  <si>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</si>
  <si>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</si>
  <si>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</si>
  <si>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</si>
  <si>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</si>
  <si>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</si>
  <si>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</si>
  <si>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</si>
  <si>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</si>
  <si>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</si>
  <si>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</si>
  <si>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</si>
  <si>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</si>
  <si>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</si>
  <si>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</si>
  <si>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</si>
  <si>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</si>
  <si>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</si>
  <si>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</si>
  <si>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</si>
  <si>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</si>
  <si>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</si>
  <si>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</si>
  <si>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</si>
  <si>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</si>
  <si>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</si>
  <si>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</si>
  <si>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</si>
  <si>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</si>
  <si>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</si>
  <si>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</si>
  <si>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</si>
  <si>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</si>
  <si>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</si>
  <si>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</si>
  <si>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</si>
  <si>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</si>
  <si>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</si>
  <si>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</si>
  <si>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</si>
  <si>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</si>
  <si>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</si>
  <si>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</si>
  <si>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</si>
  <si>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</si>
  <si>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</si>
  <si>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</si>
  <si>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</si>
  <si>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</si>
  <si>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</si>
  <si>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</si>
  <si>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</si>
  <si>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</si>
  <si>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</si>
  <si>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</si>
  <si>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</si>
  <si>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</si>
  <si>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</si>
  <si>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</si>
  <si>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</si>
  <si>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</si>
  <si>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</si>
  <si>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</si>
  <si>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</si>
  <si>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</si>
  <si>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</si>
  <si>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</si>
  <si>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</si>
  <si>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</si>
  <si>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</si>
  <si>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</si>
  <si>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</si>
  <si>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</si>
  <si>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</si>
  <si>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</si>
  <si>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</si>
  <si>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</si>
  <si>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</si>
  <si>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</si>
  <si>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</si>
  <si>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</si>
  <si>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</si>
  <si>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</si>
  <si>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</si>
  <si>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</si>
  <si>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</si>
  <si>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</si>
  <si>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</si>
  <si>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</si>
  <si>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</si>
  <si>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</si>
  <si>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</si>
  <si>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</si>
  <si>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</si>
  <si>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</si>
  <si>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</si>
  <si>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</si>
  <si>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</si>
  <si>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</si>
  <si>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</si>
  <si>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</si>
  <si>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</si>
  <si>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</si>
  <si>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</si>
  <si>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</si>
  <si>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</si>
  <si>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</si>
  <si>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</si>
  <si>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</si>
  <si>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</si>
  <si>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</si>
  <si>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</si>
  <si>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</si>
  <si>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</si>
  <si>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</si>
  <si>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</si>
  <si>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</si>
  <si>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</si>
  <si>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</si>
  <si>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</si>
  <si>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</si>
  <si>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</si>
  <si>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</si>
  <si>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</si>
  <si>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</si>
  <si>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</si>
  <si>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</si>
  <si>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</si>
  <si>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</si>
  <si>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</si>
  <si>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</si>
  <si>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</si>
  <si>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</si>
  <si>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</si>
  <si>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</si>
  <si>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</si>
  <si>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</si>
  <si>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</si>
  <si>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</si>
  <si>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</si>
  <si>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</si>
  <si>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</si>
  <si>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</si>
  <si>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</si>
  <si>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</si>
  <si>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</si>
  <si>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</si>
  <si>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</si>
  <si>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</si>
  <si>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</si>
  <si>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</si>
  <si>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</si>
  <si>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</si>
  <si>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</si>
  <si>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</si>
  <si>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</si>
  <si>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</si>
  <si>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</si>
  <si>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</si>
  <si>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</si>
  <si>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</si>
  <si>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</si>
  <si>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</si>
  <si>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</si>
  <si>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</si>
  <si>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</si>
  <si>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</si>
  <si>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</si>
  <si>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</si>
  <si>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</si>
  <si>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</si>
  <si>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</si>
  <si>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</si>
  <si>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</si>
  <si>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</si>
  <si>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</si>
  <si>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</si>
  <si>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</si>
  <si>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</si>
  <si>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</si>
  <si>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</si>
  <si>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</si>
  <si>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</si>
  <si>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</si>
  <si>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</si>
  <si>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</si>
  <si>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</si>
  <si>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</si>
  <si>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</si>
  <si>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</si>
  <si>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</si>
  <si>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</si>
  <si>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</si>
  <si>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</si>
  <si>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</si>
  <si>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</si>
  <si>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</si>
  <si>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</si>
  <si>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</si>
  <si>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</si>
  <si>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</si>
  <si>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</si>
  <si>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</si>
  <si>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</si>
  <si>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</si>
  <si>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</si>
  <si>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</si>
  <si>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</si>
  <si>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</si>
  <si>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</si>
  <si>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</si>
  <si>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</si>
  <si>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</si>
  <si>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</si>
  <si>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</si>
  <si>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</si>
  <si>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</si>
  <si>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</si>
  <si>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</si>
  <si>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</si>
  <si>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</si>
  <si>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</si>
  <si>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</si>
  <si>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</si>
  <si>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</si>
  <si>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</si>
  <si>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</si>
  <si>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</si>
  <si>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</si>
  <si>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</si>
  <si>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</si>
  <si>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</si>
  <si>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</si>
  <si>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</si>
  <si>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</si>
  <si>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</si>
  <si>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</si>
  <si>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</si>
  <si>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</si>
  <si>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</si>
  <si>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</si>
  <si>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</si>
  <si>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</si>
  <si>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</si>
  <si>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</si>
  <si>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</si>
  <si>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</si>
  <si>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</si>
  <si>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</si>
  <si>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</si>
  <si>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</si>
  <si>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</si>
  <si>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</si>
  <si>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</si>
  <si>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</si>
  <si>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</si>
  <si>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</si>
  <si>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</si>
  <si>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</si>
  <si>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</si>
  <si>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</si>
  <si>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</si>
  <si>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</si>
  <si>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</si>
  <si>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</si>
  <si>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</si>
  <si>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</si>
  <si>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</si>
  <si>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</si>
  <si>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</si>
  <si>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</si>
  <si>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</si>
  <si>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</si>
  <si>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</si>
  <si>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</si>
  <si>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</si>
  <si>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</si>
  <si>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</si>
  <si>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</si>
  <si>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</si>
  <si>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</si>
  <si>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</si>
  <si>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</si>
  <si>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</si>
  <si>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</si>
  <si>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</si>
  <si>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</si>
  <si>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</si>
  <si>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</si>
  <si>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</si>
  <si>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</si>
  <si>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</si>
  <si>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</si>
  <si>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</si>
  <si>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</si>
  <si>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</si>
  <si>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</si>
  <si>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</si>
  <si>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</si>
  <si>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</si>
  <si>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</si>
  <si>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</si>
  <si>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</si>
  <si>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</si>
  <si>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</si>
  <si>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</si>
  <si>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</si>
  <si>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</si>
  <si>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</si>
  <si>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</si>
  <si>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</si>
  <si>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</si>
  <si>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</si>
  <si>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</si>
  <si>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</si>
  <si>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</si>
  <si>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</si>
  <si>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</si>
  <si>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</si>
  <si>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</si>
  <si>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</si>
  <si>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</si>
  <si>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</si>
  <si>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</si>
  <si>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</si>
  <si>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</si>
  <si>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</si>
  <si>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</si>
  <si>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</si>
  <si>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</si>
  <si>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</si>
  <si>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</si>
  <si>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</si>
  <si>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</si>
  <si>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</si>
  <si>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</si>
  <si>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</si>
  <si>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</si>
  <si>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</si>
  <si>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</si>
  <si>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</si>
  <si>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</si>
  <si>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</si>
  <si>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</si>
  <si>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</si>
  <si>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</si>
  <si>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</si>
  <si>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</si>
  <si>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</si>
  <si>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</si>
  <si>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</si>
  <si>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</si>
  <si>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</si>
  <si>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</si>
  <si>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</si>
  <si>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</si>
  <si>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</si>
  <si>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</si>
  <si>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</si>
  <si>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</si>
  <si>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</si>
  <si>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</si>
  <si>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</si>
  <si>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</si>
  <si>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</si>
  <si>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</si>
  <si>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</si>
  <si>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</si>
  <si>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</si>
  <si>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</si>
  <si>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</si>
  <si>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</si>
  <si>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</si>
  <si>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</si>
  <si>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</si>
  <si>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</si>
  <si>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</si>
  <si>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</si>
  <si>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</si>
  <si>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</si>
  <si>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</si>
  <si>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</si>
  <si>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</si>
  <si>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</si>
  <si>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</si>
  <si>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</si>
  <si>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</si>
  <si>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</si>
  <si>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</si>
  <si>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</si>
  <si>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</si>
  <si>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</si>
  <si>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</si>
  <si>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</si>
  <si>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</si>
  <si>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</si>
  <si>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</si>
  <si>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</si>
  <si>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</si>
  <si>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</si>
  <si>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</si>
  <si>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</si>
  <si>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</si>
  <si>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</si>
  <si>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</si>
  <si>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</si>
  <si>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</si>
  <si>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</si>
  <si>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</si>
  <si>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</si>
  <si>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</si>
  <si>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</si>
  <si>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</si>
  <si>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</si>
  <si>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</si>
  <si>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</si>
  <si>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</si>
  <si>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</si>
  <si>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</si>
  <si>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</si>
  <si>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</si>
  <si>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</si>
  <si>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</si>
  <si>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</si>
  <si>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</si>
  <si>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</si>
  <si>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</si>
  <si>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</si>
  <si>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</si>
  <si>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</si>
  <si>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</si>
  <si>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</si>
  <si>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</si>
  <si>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</si>
  <si>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</si>
  <si>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</si>
  <si>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</si>
  <si>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</si>
  <si>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</si>
  <si>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</si>
  <si>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</si>
  <si>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</si>
  <si>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</si>
  <si>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</si>
  <si>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</si>
  <si>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</si>
  <si>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</si>
  <si>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</si>
  <si>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</si>
  <si>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</si>
  <si>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</si>
  <si>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</si>
  <si>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</si>
  <si>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</si>
  <si>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</si>
  <si>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</si>
  <si>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</si>
  <si>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</si>
  <si>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</si>
  <si>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</si>
  <si>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</si>
  <si>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</si>
  <si>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</si>
  <si>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</si>
  <si>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</si>
  <si>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</si>
  <si>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</si>
  <si>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</si>
  <si>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</si>
  <si>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</si>
  <si>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</si>
  <si>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</si>
  <si>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</si>
  <si>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</si>
  <si>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</si>
  <si>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</si>
  <si>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</si>
  <si>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</si>
  <si>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</si>
  <si>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</si>
  <si>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</si>
  <si>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</si>
  <si>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</si>
  <si>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</si>
  <si>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</si>
  <si>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</si>
  <si>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</si>
  <si>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</si>
  <si>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</si>
  <si>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</si>
  <si>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</si>
  <si>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</si>
  <si>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</si>
  <si>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</si>
  <si>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</si>
  <si>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</si>
  <si>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</si>
  <si>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</si>
  <si>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</si>
  <si>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</si>
  <si>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</si>
  <si>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</si>
  <si>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</si>
  <si>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</si>
  <si>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</si>
  <si>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</si>
  <si>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</si>
  <si>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</si>
  <si>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</si>
  <si>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</si>
  <si>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</si>
  <si>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</si>
  <si>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</si>
  <si>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</si>
  <si>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</si>
  <si>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</si>
  <si>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</si>
  <si>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</si>
  <si>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</si>
  <si>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</si>
  <si>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</si>
  <si>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</si>
  <si>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</si>
  <si>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</si>
  <si>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</si>
  <si>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</si>
  <si>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</si>
  <si>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</si>
  <si>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</si>
  <si>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</si>
  <si>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</si>
  <si>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</si>
  <si>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</si>
  <si>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</si>
  <si>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</si>
  <si>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</si>
  <si>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</si>
  <si>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</si>
  <si>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</si>
  <si>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</si>
  <si>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</si>
  <si>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</si>
  <si>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</si>
  <si>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</si>
  <si>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</si>
  <si>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</si>
  <si>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</si>
  <si>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</si>
  <si>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</si>
  <si>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</si>
  <si>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</si>
  <si>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</si>
  <si>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</si>
  <si>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</si>
  <si>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</si>
  <si>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</si>
  <si>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</si>
  <si>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</si>
  <si>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</si>
  <si>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</si>
  <si>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</si>
  <si>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</si>
  <si>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</si>
  <si>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</si>
  <si>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</si>
  <si>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</si>
  <si>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</si>
  <si>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</si>
  <si>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</si>
  <si>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</si>
  <si>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</si>
  <si>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</si>
  <si>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</si>
  <si>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</si>
  <si>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</si>
  <si>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</si>
  <si>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</si>
  <si>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</si>
  <si>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</si>
  <si>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</si>
  <si>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</si>
  <si>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</si>
  <si>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</si>
  <si>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</si>
  <si>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</si>
  <si>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</si>
  <si>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</si>
  <si>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</si>
  <si>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</si>
  <si>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</si>
  <si>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</si>
  <si>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</si>
  <si>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</si>
  <si>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</si>
  <si>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</si>
  <si>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</si>
  <si>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</si>
  <si>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</si>
  <si>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</si>
  <si>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</si>
  <si>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</si>
  <si>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</si>
  <si>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</si>
  <si>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</si>
  <si>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</si>
  <si>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</si>
  <si>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</si>
  <si>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</si>
  <si>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</si>
  <si>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</si>
  <si>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</si>
  <si>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</si>
  <si>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</si>
  <si>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</si>
  <si>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</si>
  <si>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</si>
  <si>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</si>
  <si>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</si>
  <si>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</si>
  <si>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</si>
  <si>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</si>
  <si>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</si>
  <si>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</si>
  <si>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</si>
  <si>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</si>
  <si>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</si>
  <si>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</si>
  <si>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</si>
  <si>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</si>
  <si>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</si>
  <si>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</si>
  <si>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</si>
  <si>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</si>
  <si>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</si>
  <si>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</si>
  <si>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</si>
  <si>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</si>
  <si>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</si>
  <si>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</si>
  <si>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</si>
  <si>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</si>
  <si>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</si>
  <si>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</si>
  <si>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</si>
  <si>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</si>
  <si>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</si>
  <si>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</si>
  <si>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</si>
  <si>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</si>
  <si>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</si>
  <si>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</si>
  <si>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</si>
  <si>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</si>
  <si>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</si>
  <si>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</si>
  <si>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</si>
  <si>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</si>
  <si>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</si>
  <si>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</si>
  <si>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</si>
  <si>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</si>
  <si>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</si>
  <si>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</si>
  <si>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</si>
  <si>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</si>
  <si>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</si>
  <si>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</si>
  <si>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</si>
  <si>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</si>
  <si>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</si>
  <si>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</si>
  <si>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</si>
  <si>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</si>
  <si>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</si>
  <si>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</si>
  <si>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</si>
  <si>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</si>
  <si>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</si>
  <si>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</si>
  <si>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</si>
  <si>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</si>
  <si>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</si>
  <si>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</si>
  <si>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</si>
  <si>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</si>
  <si>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</si>
  <si>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</si>
  <si>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</si>
  <si>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</si>
  <si>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</si>
  <si>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</si>
  <si>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</si>
  <si>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</si>
  <si>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</si>
  <si>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</si>
  <si>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</si>
  <si>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</si>
  <si>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</si>
  <si>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</si>
  <si>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</si>
  <si>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</si>
  <si>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</si>
  <si>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</si>
  <si>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</si>
  <si>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</si>
  <si>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</si>
  <si>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</si>
  <si>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</si>
  <si>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</si>
  <si>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</si>
  <si>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</si>
  <si>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</si>
  <si>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</si>
  <si>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</si>
  <si>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</si>
  <si>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</si>
  <si>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</si>
  <si>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</si>
  <si>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</si>
  <si>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</si>
  <si>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</si>
  <si>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</si>
  <si>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</si>
  <si>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</si>
  <si>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</si>
  <si>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</si>
  <si>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</si>
  <si>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</si>
  <si>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</si>
  <si>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</si>
  <si>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</si>
  <si>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</si>
  <si>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</si>
  <si>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</si>
  <si>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</si>
  <si>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</si>
  <si>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</si>
  <si>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</si>
  <si>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</si>
  <si>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</si>
  <si>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</si>
  <si>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</si>
  <si>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</si>
  <si>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</si>
  <si>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</si>
  <si>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</si>
  <si>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</si>
  <si>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</si>
  <si>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</si>
  <si>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</si>
  <si>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</si>
  <si>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</si>
  <si>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</si>
  <si>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</si>
  <si>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</si>
  <si>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</si>
  <si>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</si>
  <si>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</si>
  <si>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</si>
  <si>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</si>
  <si>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</si>
  <si>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</si>
  <si>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</si>
  <si>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</si>
  <si>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</si>
  <si>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</si>
  <si>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</si>
  <si>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</si>
  <si>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</si>
  <si>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</si>
  <si>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</si>
  <si>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</si>
  <si>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</si>
  <si>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</si>
  <si>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</si>
  <si>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</si>
  <si>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</si>
  <si>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</si>
  <si>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</si>
  <si>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</si>
  <si>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</si>
  <si>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</si>
  <si>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</si>
  <si>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</si>
  <si>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</si>
  <si>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</si>
  <si>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</si>
  <si>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</si>
  <si>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</si>
  <si>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</si>
  <si>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</si>
  <si>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</si>
  <si>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</si>
  <si>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</si>
  <si>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</si>
  <si>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</si>
  <si>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</si>
  <si>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</si>
  <si>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</si>
  <si>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</si>
  <si>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</si>
  <si>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</si>
  <si>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</si>
  <si>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</si>
  <si>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</si>
  <si>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</si>
  <si>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</si>
  <si>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</si>
  <si>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</si>
  <si>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</si>
  <si>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</si>
  <si>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</si>
  <si>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</si>
  <si>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</si>
  <si>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</si>
  <si>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</si>
  <si>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</si>
  <si>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</si>
  <si>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</si>
  <si>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</si>
  <si>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</si>
  <si>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</si>
  <si>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</si>
  <si>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</si>
  <si>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</si>
  <si>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</si>
  <si>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</si>
  <si>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</si>
  <si>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</si>
  <si>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</si>
  <si>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</si>
  <si>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</si>
  <si>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</si>
  <si>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</si>
  <si>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</si>
  <si>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</si>
  <si>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</si>
  <si>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</si>
  <si>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</si>
  <si>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</si>
  <si>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</si>
  <si>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</si>
  <si>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</si>
  <si>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</si>
  <si>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</si>
  <si>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</si>
  <si>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</si>
  <si>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</si>
  <si>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</si>
  <si>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</si>
  <si>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</si>
  <si>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</si>
  <si>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</si>
  <si>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</si>
  <si>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</si>
  <si>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</si>
  <si>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</si>
  <si>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</si>
  <si>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</si>
  <si>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</si>
  <si>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</si>
  <si>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</si>
  <si>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</si>
  <si>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</si>
  <si>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</si>
  <si>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</si>
  <si>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</si>
  <si>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</si>
  <si>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</si>
  <si>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</si>
  <si>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</si>
  <si>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</si>
  <si>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</si>
  <si>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</si>
  <si>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</si>
  <si>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</si>
  <si>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</si>
  <si>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</si>
  <si>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</si>
  <si>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</si>
  <si>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</si>
  <si>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</si>
  <si>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</si>
  <si>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</si>
  <si>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</si>
  <si>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</si>
  <si>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</si>
  <si>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</si>
  <si>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</si>
  <si>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</si>
  <si>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</si>
  <si>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</si>
  <si>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</si>
  <si>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</si>
  <si>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</si>
  <si>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</si>
  <si>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</si>
  <si>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</si>
  <si>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</si>
  <si>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</si>
  <si>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</si>
  <si>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</si>
  <si>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</si>
  <si>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</si>
  <si>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</si>
  <si>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</si>
  <si>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</si>
  <si>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</si>
  <si>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</si>
  <si>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</si>
  <si>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</si>
  <si>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</si>
  <si>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</si>
  <si>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</si>
  <si>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</si>
  <si>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</si>
  <si>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</si>
  <si>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</si>
  <si>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</si>
  <si>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</si>
  <si>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</si>
  <si>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</si>
  <si>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</si>
  <si>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</si>
  <si>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</si>
  <si>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</si>
  <si>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</si>
  <si>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</si>
  <si>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</si>
  <si>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</si>
  <si>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</si>
  <si>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</si>
  <si>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</si>
  <si>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</si>
  <si>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</si>
  <si>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</si>
  <si>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</si>
  <si>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</si>
  <si>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</si>
  <si>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</si>
  <si>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</si>
  <si>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</si>
  <si>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</si>
  <si>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</si>
  <si>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</si>
  <si>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</si>
  <si>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</si>
  <si>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</si>
  <si>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</si>
  <si>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</si>
  <si>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</si>
  <si>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</si>
  <si>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</si>
  <si>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</si>
  <si>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</si>
  <si>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</si>
  <si>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</si>
  <si>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</si>
  <si>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</si>
  <si>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</si>
  <si>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</si>
  <si>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</si>
  <si>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</si>
  <si>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</si>
  <si>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</si>
  <si>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</si>
  <si>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</si>
  <si>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</si>
  <si>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</si>
  <si>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</si>
  <si>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</si>
  <si>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</si>
  <si>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</si>
  <si>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</si>
  <si>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</si>
  <si>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</si>
  <si>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</si>
  <si>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</si>
  <si>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</si>
  <si>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</si>
  <si>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</si>
  <si>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</si>
  <si>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</si>
  <si>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</si>
  <si>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</si>
  <si>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</si>
  <si>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</si>
  <si>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</si>
  <si>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</si>
  <si>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</si>
  <si>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</si>
  <si>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</si>
  <si>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</si>
  <si>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</si>
  <si>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</si>
  <si>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</si>
  <si>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</si>
  <si>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</si>
  <si>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</si>
  <si>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</si>
  <si>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</si>
  <si>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</si>
  <si>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</si>
  <si>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</si>
  <si>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</si>
  <si>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</si>
  <si>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</si>
  <si>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</si>
  <si>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</si>
  <si>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</si>
  <si>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</si>
  <si>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</si>
  <si>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</si>
  <si>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</si>
  <si>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</si>
  <si>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</si>
  <si>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</si>
  <si>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</si>
  <si>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</si>
  <si>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</si>
  <si>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</si>
  <si>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</si>
  <si>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</si>
  <si>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</si>
  <si>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</si>
  <si>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</si>
  <si>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</si>
  <si>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</si>
  <si>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</si>
  <si>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</si>
  <si>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</si>
  <si>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</si>
  <si>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</si>
  <si>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</si>
  <si>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</si>
  <si>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</si>
  <si>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</si>
  <si>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</si>
  <si>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</si>
  <si>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</si>
  <si>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</si>
  <si>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</si>
  <si>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</si>
  <si>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</si>
  <si>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</si>
  <si>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</si>
  <si>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</si>
  <si>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</si>
  <si>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</si>
  <si>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</si>
  <si>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</si>
  <si>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</si>
  <si>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</si>
  <si>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</si>
  <si>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</si>
  <si>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</si>
  <si>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</si>
  <si>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</si>
  <si>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</si>
  <si>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</si>
  <si>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</si>
  <si>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</si>
  <si>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</si>
  <si>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</si>
  <si>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</si>
  <si>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</si>
  <si>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</si>
  <si>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</si>
  <si>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</si>
  <si>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</si>
  <si>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</si>
  <si>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</si>
  <si>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</si>
  <si>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</si>
  <si>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</si>
  <si>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</si>
  <si>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</si>
  <si>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</si>
  <si>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</si>
  <si>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</si>
  <si>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</si>
  <si>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</si>
  <si>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</si>
  <si>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</si>
  <si>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</si>
  <si>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</si>
  <si>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</si>
  <si>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</si>
  <si>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</si>
  <si>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</si>
  <si>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</si>
  <si>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</si>
  <si>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</si>
  <si>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</si>
  <si>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</si>
  <si>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</si>
  <si>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</si>
  <si>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</si>
  <si>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</si>
  <si>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</si>
  <si>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</si>
  <si>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</si>
  <si>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</si>
  <si>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</si>
  <si>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</si>
  <si>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</si>
  <si>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</si>
  <si>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</si>
  <si>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</si>
  <si>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</si>
  <si>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</si>
  <si>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</si>
  <si>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</si>
  <si>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</si>
  <si>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</si>
  <si>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</si>
  <si>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</si>
  <si>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</si>
  <si>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</si>
  <si>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</si>
  <si>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</si>
  <si>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</si>
  <si>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</si>
  <si>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</si>
  <si>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</si>
  <si>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</si>
  <si>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</si>
  <si>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</si>
  <si>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</si>
  <si>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</si>
  <si>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</si>
  <si>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</si>
  <si>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</si>
  <si>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</si>
  <si>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</si>
  <si>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</si>
  <si>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</si>
  <si>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</si>
  <si>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</si>
  <si>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</si>
  <si>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</si>
  <si>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</si>
  <si>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</si>
  <si>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</si>
  <si>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</si>
  <si>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</si>
  <si>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</si>
  <si>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</si>
  <si>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</si>
  <si>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</si>
  <si>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</si>
  <si>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</si>
  <si>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</si>
  <si>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</si>
  <si>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</si>
  <si>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</si>
  <si>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</si>
  <si>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</si>
  <si>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</si>
  <si>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</si>
  <si>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</si>
  <si>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</si>
  <si>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</si>
  <si>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</si>
  <si>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</si>
  <si>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</si>
  <si>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</si>
  <si>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</si>
  <si>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</si>
  <si>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</si>
  <si>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</si>
  <si>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</si>
  <si>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</si>
  <si>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</si>
  <si>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</si>
  <si>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</si>
  <si>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</si>
  <si>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</si>
  <si>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</si>
  <si>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</si>
  <si>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</si>
  <si>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</si>
  <si>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</si>
  <si>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</si>
  <si>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</si>
  <si>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</si>
  <si>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</si>
  <si>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</si>
  <si>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</si>
  <si>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</si>
  <si>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</si>
  <si>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</si>
  <si>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</si>
  <si>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</si>
  <si>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</si>
  <si>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</si>
  <si>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</si>
  <si>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</si>
  <si>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</si>
  <si>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</si>
  <si>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</si>
  <si>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</si>
  <si>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</si>
  <si>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</si>
  <si>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</si>
  <si>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</si>
  <si>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</si>
  <si>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</si>
  <si>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</si>
  <si>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</si>
  <si>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</si>
  <si>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</si>
  <si>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</si>
  <si>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</si>
  <si>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</si>
  <si>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</si>
  <si>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</si>
  <si>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</si>
  <si>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</si>
  <si>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</si>
  <si>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</si>
  <si>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</si>
  <si>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</si>
  <si>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</si>
  <si>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</si>
  <si>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</si>
  <si>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</si>
  <si>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</si>
  <si>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</si>
  <si>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</si>
  <si>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</si>
  <si>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</si>
  <si>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</si>
  <si>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</si>
  <si>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</si>
  <si>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</si>
  <si>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</si>
  <si>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</si>
  <si>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</si>
  <si>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</si>
  <si>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</si>
  <si>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</si>
  <si>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</si>
  <si>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</si>
  <si>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</si>
  <si>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</si>
  <si>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</si>
  <si>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</si>
  <si>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</si>
  <si>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</si>
  <si>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</si>
  <si>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</si>
  <si>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</si>
  <si>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</si>
  <si>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</si>
  <si>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</si>
  <si>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</si>
  <si>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</si>
  <si>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</si>
  <si>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</si>
  <si>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</si>
  <si>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</si>
  <si>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</si>
  <si>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</si>
  <si>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</si>
  <si>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</si>
  <si>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</si>
  <si>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</si>
  <si>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</si>
  <si>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</si>
  <si>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</si>
  <si>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</si>
  <si>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</si>
  <si>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</si>
  <si>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</si>
  <si>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</si>
  <si>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</si>
  <si>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</si>
  <si>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</si>
  <si>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</si>
  <si>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</si>
  <si>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</si>
  <si>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</si>
  <si>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</si>
  <si>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</si>
  <si>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</si>
  <si>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</si>
  <si>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</si>
  <si>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</si>
  <si>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</si>
  <si>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</si>
  <si>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</si>
  <si>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</si>
  <si>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</si>
  <si>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</si>
  <si>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</si>
  <si>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</si>
  <si>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</si>
  <si>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</si>
  <si>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</si>
  <si>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</si>
  <si>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</si>
  <si>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</si>
  <si>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</si>
  <si>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</si>
  <si>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</si>
  <si>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</si>
  <si>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</si>
  <si>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</si>
  <si>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</si>
  <si>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</si>
  <si>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</si>
  <si>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</si>
  <si>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</si>
  <si>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</si>
  <si>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</si>
  <si>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</si>
  <si>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</si>
  <si>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</si>
  <si>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</si>
  <si>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</si>
  <si>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</si>
  <si>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</si>
  <si>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</si>
  <si>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</si>
  <si>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</si>
  <si>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</si>
  <si>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</si>
  <si>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</si>
  <si>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</si>
  <si>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</si>
  <si>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</si>
  <si>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</si>
  <si>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</si>
  <si>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</si>
  <si>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</si>
  <si>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</si>
  <si>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</si>
  <si>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</si>
  <si>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</si>
  <si>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</si>
  <si>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</si>
  <si>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</si>
  <si>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</si>
  <si>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</si>
  <si>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</si>
  <si>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</si>
  <si>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</si>
  <si>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</si>
  <si>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</si>
  <si>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</si>
  <si>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</si>
  <si>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</si>
  <si>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</si>
  <si>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</si>
  <si>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</si>
  <si>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</si>
  <si>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</si>
  <si>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</si>
  <si>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</si>
  <si>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</si>
  <si>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</si>
  <si>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</si>
  <si>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</si>
  <si>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</si>
  <si>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</si>
  <si>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</si>
  <si>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</si>
  <si>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</si>
  <si>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</si>
  <si>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</si>
  <si>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</si>
  <si>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</si>
  <si>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</si>
  <si>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</si>
  <si>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</si>
  <si>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</si>
  <si>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</si>
  <si>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</si>
  <si>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</si>
  <si>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</si>
  <si>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</si>
  <si>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</si>
  <si>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</si>
  <si>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</si>
  <si>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</si>
  <si>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</si>
  <si>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</si>
  <si>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</si>
  <si>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</si>
  <si>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</si>
  <si>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</si>
  <si>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</si>
  <si>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</si>
  <si>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</si>
  <si>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</si>
  <si>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</si>
  <si>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</si>
  <si>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</si>
  <si>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</si>
  <si>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</si>
  <si>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</si>
  <si>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</si>
  <si>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</si>
  <si>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</si>
  <si>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</si>
  <si>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</si>
  <si>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</si>
  <si>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</si>
  <si>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</si>
  <si>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</si>
  <si>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</si>
  <si>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</si>
  <si>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</si>
  <si>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</si>
  <si>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</si>
  <si>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</si>
  <si>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</si>
  <si>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</si>
  <si>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</si>
  <si>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</si>
  <si>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</si>
  <si>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</si>
  <si>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</si>
  <si>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</si>
  <si>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</si>
  <si>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</si>
  <si>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</si>
  <si>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</si>
  <si>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</si>
  <si>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</si>
  <si>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</si>
  <si>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</si>
  <si>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</si>
  <si>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</si>
  <si>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</si>
  <si>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</si>
  <si>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</si>
  <si>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</si>
  <si>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</si>
  <si>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</si>
  <si>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</si>
  <si>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</si>
  <si>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</si>
  <si>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</si>
  <si>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</si>
  <si>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</si>
  <si>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</si>
  <si>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</si>
  <si>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</si>
  <si>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</si>
  <si>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</si>
  <si>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</si>
  <si>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</si>
  <si>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</si>
  <si>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</si>
  <si>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</si>
  <si>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</si>
  <si>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</si>
  <si>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</si>
  <si>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</si>
  <si>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</si>
  <si>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</si>
  <si>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</si>
  <si>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</si>
  <si>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</si>
  <si>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</si>
  <si>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</si>
  <si>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</si>
  <si>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</si>
  <si>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</si>
  <si>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</si>
  <si>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</si>
  <si>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</si>
  <si>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</si>
  <si>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</si>
  <si>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</si>
  <si>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</si>
  <si>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</si>
  <si>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</si>
  <si>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</si>
  <si>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</si>
  <si>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</si>
  <si>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</si>
  <si>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</si>
  <si>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</si>
  <si>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</si>
  <si>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</si>
  <si>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</si>
  <si>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</si>
  <si>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</si>
  <si>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</si>
  <si>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</si>
  <si>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</si>
  <si>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</si>
  <si>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</si>
  <si>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</si>
  <si>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</si>
  <si>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</si>
  <si>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</si>
  <si>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</si>
  <si>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</si>
  <si>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</si>
  <si>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</si>
  <si>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</si>
  <si>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</si>
  <si>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</si>
  <si>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</si>
  <si>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</si>
  <si>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</si>
  <si>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</si>
  <si>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</si>
  <si>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</si>
  <si>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</si>
  <si>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</si>
  <si>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</si>
  <si>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</si>
  <si>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</si>
  <si>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</si>
  <si>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</si>
  <si>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</si>
  <si>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</si>
  <si>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</si>
  <si>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</si>
  <si>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</si>
  <si>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</si>
  <si>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</si>
  <si>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</si>
  <si>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</si>
  <si>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</si>
  <si>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</si>
  <si>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</si>
  <si>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</si>
  <si>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</si>
  <si>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</si>
  <si>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</si>
  <si>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</si>
  <si>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</si>
  <si>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</si>
  <si>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</si>
  <si>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</si>
  <si>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</si>
  <si>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</si>
  <si>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</si>
  <si>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</si>
  <si>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</si>
  <si>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</si>
  <si>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</si>
  <si>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</si>
  <si>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</si>
  <si>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</si>
  <si>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</si>
  <si>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</si>
  <si>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</si>
  <si>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</si>
  <si>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</si>
  <si>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</si>
  <si>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</si>
  <si>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</si>
  <si>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</si>
  <si>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</si>
  <si>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</si>
  <si>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</si>
  <si>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</si>
  <si>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</si>
  <si>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</si>
  <si>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</si>
  <si>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</si>
  <si>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</si>
  <si>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</si>
  <si>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</si>
  <si>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</si>
  <si>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</si>
  <si>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</si>
  <si>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</si>
  <si>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</si>
  <si>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</si>
  <si>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</si>
  <si>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</si>
  <si>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</si>
  <si>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</si>
  <si>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</si>
  <si>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</si>
  <si>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</si>
  <si>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</si>
  <si>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</si>
  <si>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</si>
  <si>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</si>
  <si>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</si>
  <si>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</si>
  <si>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</si>
  <si>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</si>
  <si>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</si>
  <si>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</si>
  <si>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</si>
  <si>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</si>
  <si>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</si>
  <si>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</si>
  <si>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</si>
  <si>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</si>
  <si>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</si>
  <si>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</si>
  <si>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</si>
  <si>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</si>
  <si>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</si>
  <si>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</si>
  <si>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</si>
  <si>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</si>
  <si>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</si>
  <si>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</si>
  <si>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</si>
  <si>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</si>
  <si>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</si>
  <si>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</si>
  <si>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</si>
  <si>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</si>
  <si>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</si>
  <si>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</si>
  <si>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</si>
  <si>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</si>
  <si>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</si>
  <si>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</si>
  <si>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</si>
  <si>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</si>
  <si>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</si>
  <si>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</si>
  <si>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</si>
  <si>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</si>
  <si>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</si>
  <si>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</si>
  <si>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</si>
  <si>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</si>
  <si>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</si>
  <si>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</si>
  <si>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</si>
  <si>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</si>
  <si>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</si>
  <si>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</si>
  <si>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</si>
  <si>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</si>
  <si>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</si>
  <si>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</si>
  <si>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</si>
  <si>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</si>
  <si>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</si>
  <si>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</si>
  <si>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</si>
  <si>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</si>
  <si>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</si>
  <si>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</si>
  <si>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</si>
  <si>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</si>
  <si>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</si>
  <si>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</si>
  <si>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</si>
  <si>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</si>
  <si>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</si>
  <si>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</si>
  <si>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</si>
  <si>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</si>
  <si>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</si>
  <si>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</si>
  <si>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</si>
  <si>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</si>
  <si>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</si>
  <si>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</si>
  <si>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</si>
  <si>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</si>
  <si>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</si>
  <si>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</si>
  <si>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</si>
  <si>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</si>
  <si>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</si>
  <si>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</si>
  <si>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</si>
  <si>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</si>
  <si>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</si>
  <si>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</si>
  <si>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</si>
  <si>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</si>
  <si>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</si>
  <si>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</si>
  <si>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</si>
  <si>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</si>
  <si>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</si>
  <si>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</si>
  <si>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</si>
  <si>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</si>
  <si>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</si>
  <si>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</si>
  <si>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</si>
  <si>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</si>
  <si>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</si>
  <si>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</si>
  <si>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</si>
  <si>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</si>
  <si>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</si>
  <si>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</si>
  <si>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</si>
  <si>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</si>
  <si>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</si>
  <si>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</si>
  <si>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</si>
  <si>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</si>
  <si>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</si>
  <si>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</si>
  <si>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</si>
  <si>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</si>
  <si>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</si>
  <si>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</si>
  <si>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</si>
  <si>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</si>
  <si>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</si>
  <si>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</si>
  <si>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</si>
  <si>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</si>
  <si>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</si>
  <si>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</si>
  <si>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</si>
  <si>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</si>
  <si>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</si>
  <si>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</si>
  <si>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</si>
  <si>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</si>
  <si>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</si>
  <si>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</si>
  <si>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</si>
  <si>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</si>
  <si>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</si>
  <si>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</si>
  <si>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</si>
  <si>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</si>
  <si>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</si>
  <si>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</si>
  <si>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</si>
  <si>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</si>
  <si>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</si>
  <si>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</si>
  <si>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</si>
  <si>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</si>
  <si>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</si>
  <si>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</si>
  <si>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</si>
  <si>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</si>
  <si>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</si>
  <si>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</si>
  <si>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</si>
  <si>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</si>
  <si>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</si>
  <si>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</si>
  <si>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</si>
  <si>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</si>
  <si>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</si>
  <si>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</si>
  <si>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</si>
  <si>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</si>
  <si>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</si>
  <si>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</si>
  <si>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</si>
  <si>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</si>
  <si>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</si>
  <si>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</si>
  <si>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</si>
  <si>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</si>
  <si>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</si>
  <si>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</si>
  <si>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</si>
  <si>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</si>
  <si>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</si>
  <si>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</si>
  <si>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</si>
  <si>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</si>
  <si>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</si>
  <si>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</si>
  <si>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</si>
  <si>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</si>
  <si>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</si>
  <si>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</si>
  <si>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</si>
  <si>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</si>
  <si>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</si>
  <si>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</si>
  <si>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</si>
  <si>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</si>
  <si>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</si>
  <si>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</si>
  <si>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</si>
  <si>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</si>
  <si>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</si>
  <si>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</si>
  <si>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</si>
  <si>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</si>
  <si>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</si>
  <si>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</si>
  <si>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</si>
  <si>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</si>
  <si>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</si>
  <si>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</si>
  <si>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</si>
  <si>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</si>
  <si>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</si>
  <si>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</si>
  <si>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</si>
  <si>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</si>
  <si>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</si>
  <si>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</si>
  <si>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</si>
  <si>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</si>
  <si>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</si>
  <si>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</si>
  <si>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</si>
  <si>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</si>
  <si>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</si>
  <si>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</si>
  <si>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</si>
  <si>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</si>
  <si>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</si>
  <si>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</si>
  <si>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</si>
  <si>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</si>
  <si>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</si>
  <si>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</si>
  <si>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</si>
  <si>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</si>
  <si>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</si>
  <si>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</si>
  <si>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</si>
  <si>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</si>
  <si>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</si>
  <si>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</si>
  <si>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</si>
  <si>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</si>
  <si>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</si>
  <si>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</si>
  <si>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</si>
  <si>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</si>
  <si>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</si>
  <si>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</si>
  <si>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</si>
  <si>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</si>
  <si>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</si>
  <si>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</si>
  <si>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</si>
  <si>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</si>
  <si>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</si>
  <si>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</si>
  <si>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</si>
  <si>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</si>
  <si>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</si>
  <si>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</si>
  <si>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</si>
  <si>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</si>
  <si>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</si>
  <si>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</si>
  <si>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</si>
  <si>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</si>
  <si>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</si>
  <si>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</si>
  <si>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</si>
  <si>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</si>
  <si>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</si>
  <si>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</si>
  <si>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</si>
  <si>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</si>
  <si>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</si>
  <si>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</si>
  <si>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</si>
  <si>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</si>
  <si>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</si>
  <si>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</si>
  <si>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</si>
  <si>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</si>
  <si>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</si>
  <si>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</si>
  <si>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</si>
  <si>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</si>
  <si>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</si>
  <si>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</si>
  <si>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</si>
  <si>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</si>
  <si>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</si>
  <si>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</si>
  <si>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</si>
  <si>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</si>
  <si>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</si>
  <si>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</si>
  <si>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</si>
  <si>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</si>
  <si>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</si>
  <si>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</si>
  <si>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</si>
  <si>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</si>
  <si>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</si>
  <si>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</si>
  <si>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</si>
  <si>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</si>
  <si>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</si>
  <si>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</si>
  <si>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</si>
  <si>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</si>
  <si>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</si>
  <si>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</si>
  <si>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</si>
  <si>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</si>
  <si>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</si>
  <si>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</si>
  <si>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</si>
  <si>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</si>
  <si>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</si>
  <si>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</si>
  <si>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</si>
  <si>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</si>
  <si>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</si>
  <si>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</si>
  <si>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</si>
  <si>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</si>
  <si>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</si>
  <si>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</si>
  <si>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</si>
  <si>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</si>
  <si>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</si>
  <si>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</si>
  <si>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</si>
  <si>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</si>
  <si>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</si>
  <si>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</si>
  <si>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</si>
  <si>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</si>
  <si>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</si>
  <si>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</si>
  <si>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</si>
  <si>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</si>
  <si>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</si>
  <si>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</si>
  <si>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</si>
  <si>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</si>
  <si>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</si>
  <si>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</si>
  <si>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</si>
  <si>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</si>
  <si>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</si>
  <si>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</si>
  <si>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</si>
  <si>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</si>
  <si>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</si>
  <si>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</si>
  <si>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</si>
  <si>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</si>
  <si>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</si>
  <si>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</si>
  <si>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</si>
  <si>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</si>
  <si>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</si>
  <si>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</si>
  <si>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</si>
  <si>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</si>
  <si>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</si>
  <si>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</si>
  <si>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</si>
  <si>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</si>
  <si>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</si>
  <si>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</si>
  <si>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</si>
  <si>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</si>
  <si>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</si>
  <si>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</si>
  <si>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</si>
  <si>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</si>
  <si>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</si>
  <si>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</si>
  <si>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</si>
  <si>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</si>
  <si>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</si>
  <si>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</si>
  <si>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</si>
  <si>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</si>
  <si>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</si>
  <si>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</si>
  <si>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</si>
  <si>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</si>
  <si>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</si>
  <si>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</si>
  <si>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</si>
  <si>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</si>
  <si>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</si>
  <si>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</si>
  <si>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</si>
  <si>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</si>
  <si>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</si>
  <si>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</si>
  <si>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</si>
  <si>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</si>
  <si>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</si>
  <si>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</si>
  <si>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</si>
  <si>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</si>
  <si>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</si>
  <si>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</si>
  <si>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</si>
  <si>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</si>
  <si>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</si>
  <si>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</si>
  <si>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</si>
  <si>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</si>
  <si>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</si>
  <si>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</si>
  <si>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</si>
  <si>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</si>
  <si>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</si>
  <si>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</si>
  <si>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</si>
  <si>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</si>
  <si>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</si>
  <si>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</si>
  <si>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</si>
  <si>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</si>
  <si>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</si>
  <si>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</si>
  <si>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</si>
  <si>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</si>
  <si>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</si>
  <si>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</si>
  <si>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</si>
  <si>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</si>
  <si>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</si>
  <si>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</si>
  <si>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</si>
  <si>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</si>
  <si>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</si>
  <si>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</si>
  <si>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</si>
  <si>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</si>
  <si>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</si>
  <si>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</si>
  <si>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</si>
  <si>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</si>
  <si>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</si>
  <si>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</si>
  <si>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</si>
  <si>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</si>
  <si>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</si>
  <si>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</si>
  <si>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</si>
  <si>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</si>
  <si>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</si>
  <si>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</si>
  <si>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</si>
  <si>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</si>
  <si>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</si>
  <si>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</si>
  <si>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</si>
  <si>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</si>
  <si>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</si>
  <si>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</si>
  <si>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</si>
  <si>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</si>
  <si>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</si>
  <si>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</si>
  <si>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</si>
  <si>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</si>
  <si>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</si>
  <si>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</si>
  <si>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</si>
  <si>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</si>
  <si>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</si>
  <si>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</si>
  <si>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</si>
  <si>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</si>
  <si>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</si>
  <si>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</si>
  <si>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</si>
  <si>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</si>
  <si>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</si>
  <si>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</si>
  <si>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</si>
  <si>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</si>
  <si>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</si>
  <si>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</si>
  <si>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</si>
  <si>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</si>
  <si>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</si>
  <si>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</si>
  <si>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</si>
  <si>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</si>
  <si>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</si>
  <si>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</si>
  <si>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</si>
  <si>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</si>
  <si>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</si>
  <si>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</si>
  <si>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</si>
  <si>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</si>
  <si>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</si>
  <si>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</si>
  <si>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</si>
  <si>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</si>
  <si>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</si>
  <si>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</si>
  <si>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</si>
  <si>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</si>
  <si>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</si>
  <si>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</si>
  <si>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</si>
  <si>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</si>
  <si>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</si>
  <si>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</si>
  <si>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</si>
  <si>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</si>
  <si>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</si>
  <si>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</si>
  <si>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</si>
  <si>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</si>
  <si>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</si>
  <si>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</si>
  <si>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</si>
  <si>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</si>
  <si>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</si>
  <si>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</si>
  <si>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</si>
  <si>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</si>
  <si>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</si>
  <si>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</si>
  <si>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</si>
  <si>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</si>
  <si>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</si>
  <si>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</si>
  <si>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</si>
  <si>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</si>
  <si>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</si>
  <si>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</si>
  <si>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</si>
  <si>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</si>
  <si>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</si>
  <si>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</si>
  <si>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</si>
  <si>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</si>
  <si>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</si>
  <si>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</si>
  <si>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</si>
  <si>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</si>
  <si>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</si>
  <si>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</si>
  <si>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</si>
  <si>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</si>
  <si>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</si>
  <si>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</si>
  <si>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</si>
  <si>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</si>
  <si>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</si>
  <si>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</si>
  <si>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</si>
  <si>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</si>
  <si>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</si>
  <si>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</si>
  <si>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</si>
  <si>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</si>
  <si>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</si>
  <si>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</si>
  <si>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</si>
  <si>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</si>
  <si>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</si>
  <si>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</si>
  <si>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</si>
  <si>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</si>
  <si>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</si>
  <si>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</si>
  <si>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</si>
  <si>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</si>
  <si>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</si>
  <si>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</si>
  <si>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</si>
  <si>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</si>
  <si>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</si>
  <si>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</si>
  <si>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</si>
  <si>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</si>
  <si>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</si>
  <si>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</si>
  <si>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</si>
  <si>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</si>
  <si>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</si>
  <si>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</si>
  <si>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</si>
  <si>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</si>
  <si>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</si>
  <si>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</si>
  <si>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</si>
  <si>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</si>
  <si>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</si>
  <si>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</si>
  <si>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</si>
  <si>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</si>
  <si>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</si>
  <si>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</si>
  <si>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</si>
  <si>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</si>
  <si>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</si>
  <si>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</si>
  <si>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</si>
  <si>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</si>
  <si>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</si>
  <si>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</si>
  <si>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</si>
  <si>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</si>
  <si>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</si>
  <si>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</si>
  <si>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</si>
  <si>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</si>
  <si>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</si>
  <si>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</si>
  <si>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</si>
  <si>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</si>
  <si>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</si>
  <si>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</si>
  <si>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</si>
  <si>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</si>
  <si>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</si>
  <si>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</si>
  <si>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</si>
  <si>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</si>
  <si>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</si>
  <si>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</si>
  <si>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</si>
  <si>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</si>
  <si>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</si>
  <si>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</si>
  <si>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</si>
  <si>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</si>
  <si>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</si>
  <si>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</si>
  <si>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</si>
  <si>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</si>
  <si>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</si>
  <si>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</si>
  <si>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</si>
  <si>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</si>
  <si>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</si>
  <si>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</si>
  <si>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</si>
  <si>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</si>
  <si>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</si>
  <si>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</si>
  <si>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</si>
  <si>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</si>
  <si>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</si>
  <si>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</si>
  <si>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</si>
  <si>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</si>
  <si>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</si>
  <si>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</si>
  <si>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</si>
  <si>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</si>
  <si>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</si>
  <si>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</si>
  <si>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</si>
  <si>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</si>
  <si>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</si>
  <si>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</si>
  <si>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</si>
  <si>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</si>
  <si>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</si>
  <si>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</si>
  <si>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</si>
  <si>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</si>
  <si>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</si>
  <si>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</si>
  <si>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</si>
  <si>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</si>
  <si>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</si>
  <si>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</si>
  <si>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</si>
  <si>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</si>
  <si>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</si>
  <si>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</si>
  <si>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</si>
  <si>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</si>
  <si>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</si>
  <si>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</si>
  <si>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</si>
  <si>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</si>
  <si>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</si>
  <si>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</si>
  <si>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</si>
  <si>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</si>
  <si>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</si>
  <si>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</si>
  <si>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</si>
  <si>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</si>
  <si>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</si>
  <si>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</si>
  <si>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</si>
  <si>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</si>
  <si>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</si>
  <si>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</si>
  <si>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</si>
  <si>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</si>
  <si>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</si>
  <si>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</si>
  <si>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</si>
  <si>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</si>
  <si>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</si>
  <si>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</si>
  <si>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</si>
  <si>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</si>
  <si>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</si>
  <si>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</si>
  <si>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</si>
  <si>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</si>
  <si>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</si>
  <si>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</si>
  <si>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</si>
  <si>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</si>
  <si>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</si>
  <si>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</si>
  <si>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</si>
  <si>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</si>
  <si>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</si>
  <si>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</si>
  <si>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</si>
  <si>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</si>
  <si>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</si>
  <si>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</si>
  <si>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</si>
  <si>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</si>
  <si>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</si>
  <si>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</si>
  <si>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</si>
  <si>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</si>
  <si>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</si>
  <si>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</si>
  <si>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</si>
  <si>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</si>
  <si>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</si>
  <si>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</si>
  <si>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</si>
  <si>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</si>
  <si>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</si>
  <si>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</si>
  <si>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</si>
  <si>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</si>
  <si>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</si>
  <si>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</si>
  <si>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</si>
  <si>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</si>
  <si>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</si>
  <si>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</si>
  <si>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</si>
  <si>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</si>
  <si>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</si>
  <si>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</si>
  <si>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</si>
  <si>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</si>
  <si>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</si>
  <si>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</si>
  <si>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</si>
  <si>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</si>
  <si>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</si>
  <si>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</si>
  <si>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</si>
  <si>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</si>
  <si>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</si>
  <si>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</si>
  <si>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</si>
  <si>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</si>
  <si>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</si>
  <si>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</si>
  <si>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</si>
  <si>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</si>
  <si>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</si>
  <si>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</si>
  <si>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</si>
  <si>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</si>
  <si>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</si>
  <si>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</si>
  <si>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</si>
  <si>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</si>
  <si>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</si>
  <si>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</si>
  <si>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</si>
  <si>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</si>
  <si>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</si>
  <si>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</si>
  <si>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</si>
  <si>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</si>
  <si>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</si>
  <si>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</si>
  <si>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</si>
  <si>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</si>
  <si>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</si>
  <si>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</si>
  <si>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</si>
  <si>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</si>
  <si>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</si>
  <si>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</si>
  <si>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</si>
  <si>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</si>
  <si>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</si>
  <si>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</si>
  <si>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</si>
  <si>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</si>
  <si>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</si>
  <si>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</si>
  <si>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</si>
  <si>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</si>
  <si>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</si>
  <si>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</si>
  <si>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</si>
  <si>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</si>
  <si>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</si>
  <si>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</si>
  <si>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</si>
  <si>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</si>
  <si>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</si>
  <si>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</si>
  <si>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</si>
  <si>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</si>
  <si>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</si>
  <si>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</si>
  <si>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</si>
  <si>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</si>
  <si>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</si>
  <si>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</si>
  <si>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</si>
  <si>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</si>
  <si>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</si>
  <si>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</si>
  <si>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</si>
  <si>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</si>
  <si>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</si>
  <si>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</si>
  <si>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</si>
  <si>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</si>
  <si>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</si>
  <si>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</si>
  <si>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</si>
  <si>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</si>
  <si>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</si>
  <si>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</si>
  <si>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</si>
  <si>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</si>
  <si>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</si>
  <si>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</si>
  <si>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</si>
  <si>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</si>
  <si>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</si>
  <si>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</si>
  <si>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</si>
  <si>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</si>
  <si>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</si>
  <si>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</si>
  <si>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</si>
  <si>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</si>
  <si>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</si>
  <si>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</si>
  <si>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</si>
  <si>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</si>
  <si>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</si>
  <si>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</si>
  <si>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</si>
  <si>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</si>
  <si>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</si>
  <si>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</si>
  <si>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</si>
  <si>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</si>
  <si>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</si>
  <si>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</si>
  <si>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</si>
  <si>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</si>
  <si>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</si>
  <si>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</si>
  <si>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</si>
  <si>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</si>
  <si>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</si>
  <si>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</si>
  <si>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</si>
  <si>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</si>
  <si>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</si>
  <si>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</si>
  <si>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</si>
  <si>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</si>
  <si>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</si>
  <si>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</si>
  <si>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</si>
  <si>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</si>
  <si>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</si>
  <si>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</si>
  <si>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</si>
  <si>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</si>
  <si>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</si>
  <si>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</si>
  <si>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</si>
  <si>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</si>
  <si>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</si>
  <si>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</si>
  <si>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</si>
  <si>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</si>
  <si>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</si>
  <si>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</si>
  <si>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</si>
  <si>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</si>
  <si>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</si>
  <si>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</si>
  <si>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</si>
  <si>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</si>
  <si>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</si>
  <si>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</si>
  <si>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</si>
  <si>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</si>
  <si>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</si>
  <si>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</si>
  <si>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</si>
  <si>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</si>
  <si>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</si>
  <si>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</si>
  <si>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</si>
  <si>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</si>
  <si>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</si>
  <si>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</si>
  <si>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</si>
  <si>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</si>
  <si>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</si>
  <si>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</si>
  <si>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</si>
  <si>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</si>
  <si>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</si>
  <si>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</si>
  <si>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</si>
  <si>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</si>
  <si>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</si>
  <si>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</si>
  <si>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</si>
  <si>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</si>
  <si>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</si>
  <si>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</si>
  <si>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</si>
  <si>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</si>
  <si>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</si>
  <si>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</si>
  <si>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</si>
  <si>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</si>
  <si>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</si>
  <si>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</si>
  <si>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</si>
  <si>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</si>
  <si>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</si>
  <si>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</si>
  <si>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</si>
  <si>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</si>
  <si>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</si>
  <si>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</si>
  <si>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</si>
  <si>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</si>
  <si>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</si>
  <si>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</si>
  <si>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</si>
  <si>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</si>
  <si>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</si>
  <si>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</si>
  <si>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</si>
  <si>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</si>
  <si>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</si>
  <si>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</si>
  <si>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</si>
  <si>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</si>
  <si>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</si>
  <si>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</si>
  <si>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</si>
  <si>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</si>
  <si>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</si>
  <si>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</si>
  <si>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</si>
  <si>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</si>
  <si>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</si>
  <si>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</si>
  <si>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</si>
  <si>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</si>
  <si>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</si>
  <si>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</si>
  <si>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</si>
  <si>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</si>
  <si>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</si>
  <si>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</si>
  <si>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</si>
  <si>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</si>
  <si>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</si>
  <si>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</si>
  <si>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</si>
  <si>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</si>
  <si>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</si>
  <si>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</si>
  <si>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</si>
  <si>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</si>
  <si>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</si>
  <si>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</si>
  <si>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</si>
  <si>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</si>
  <si>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</si>
  <si>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</si>
  <si>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</si>
  <si>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</si>
  <si>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</si>
  <si>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</si>
  <si>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</si>
  <si>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</si>
  <si>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</si>
  <si>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</si>
  <si>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</si>
  <si>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</si>
  <si>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</si>
  <si>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</si>
  <si>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</si>
  <si>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</si>
  <si>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</si>
  <si>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</si>
  <si>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</si>
  <si>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</si>
  <si>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</si>
  <si>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</si>
  <si>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</si>
  <si>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</si>
  <si>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</si>
  <si>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</si>
  <si>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</si>
  <si>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</si>
  <si>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</si>
  <si>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</si>
  <si>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</si>
  <si>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</si>
  <si>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</si>
  <si>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</si>
  <si>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</si>
  <si>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</si>
  <si>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</si>
  <si>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</si>
  <si>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</si>
  <si>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</si>
  <si>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</si>
  <si>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</si>
  <si>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</si>
  <si>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</si>
  <si>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</si>
  <si>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</si>
  <si>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</si>
  <si>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</si>
  <si>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</si>
  <si>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</si>
  <si>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</si>
  <si>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</si>
  <si>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</si>
  <si>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</si>
  <si>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</si>
  <si>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</si>
  <si>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</si>
  <si>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</si>
  <si>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</si>
  <si>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</si>
  <si>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</si>
  <si>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</si>
  <si>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</si>
  <si>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</si>
  <si>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</si>
  <si>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</si>
  <si>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</si>
  <si>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</si>
  <si>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</si>
  <si>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</si>
  <si>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</si>
  <si>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</si>
  <si>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</si>
  <si>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</si>
  <si>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</si>
  <si>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</si>
  <si>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</si>
  <si>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</si>
  <si>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</si>
  <si>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</si>
  <si>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</si>
  <si>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</si>
  <si>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</si>
  <si>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</si>
  <si>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</si>
  <si>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</si>
  <si>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</si>
  <si>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</si>
  <si>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</si>
  <si>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</si>
  <si>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</si>
  <si>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</si>
  <si>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</si>
  <si>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</si>
  <si>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</si>
  <si>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</si>
  <si>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</si>
  <si>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</si>
  <si>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</si>
  <si>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</si>
  <si>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</si>
  <si>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</si>
  <si>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</si>
  <si>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</si>
  <si>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</si>
  <si>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</si>
  <si>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</si>
  <si>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</si>
  <si>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</si>
  <si>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</si>
  <si>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</si>
  <si>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</si>
  <si>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</si>
  <si>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</si>
  <si>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</si>
  <si>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</si>
  <si>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</si>
  <si>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</si>
  <si>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</si>
  <si>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</si>
  <si>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</si>
  <si>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</si>
  <si>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</si>
  <si>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</si>
  <si>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</si>
  <si>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</si>
  <si>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</si>
  <si>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</si>
  <si>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</si>
  <si>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</si>
  <si>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</si>
  <si>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</si>
  <si>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</si>
  <si>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</si>
  <si>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</si>
  <si>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</si>
  <si>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</si>
  <si>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</si>
  <si>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</si>
  <si>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</si>
  <si>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</si>
  <si>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</si>
  <si>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</si>
  <si>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</si>
  <si>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</si>
  <si>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</si>
  <si>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</si>
  <si>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</si>
  <si>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</si>
  <si>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</si>
  <si>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</si>
  <si>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</si>
  <si>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</si>
  <si>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</si>
  <si>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</si>
  <si>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</si>
  <si>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</si>
  <si>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</si>
  <si>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</si>
  <si>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</si>
  <si>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</si>
  <si>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</si>
  <si>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</si>
  <si>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</si>
  <si>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</si>
  <si>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</si>
  <si>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</si>
  <si>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</si>
  <si>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</si>
  <si>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</si>
  <si>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</si>
  <si>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</si>
  <si>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</si>
  <si>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</si>
  <si>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</si>
  <si>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</si>
  <si>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</si>
  <si>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</si>
  <si>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</si>
  <si>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</si>
  <si>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</si>
  <si>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</si>
  <si>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</si>
  <si>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</si>
  <si>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</si>
  <si>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</si>
  <si>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</si>
  <si>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</si>
  <si>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</si>
  <si>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</si>
  <si>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</si>
  <si>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</si>
  <si>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</si>
  <si>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</si>
  <si>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</si>
  <si>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</si>
  <si>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</si>
  <si>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</si>
  <si>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</si>
  <si>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</si>
  <si>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</si>
  <si>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</si>
  <si>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</si>
  <si>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</si>
  <si>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</si>
  <si>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</si>
  <si>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</si>
  <si>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</si>
  <si>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</si>
  <si>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</si>
  <si>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</si>
  <si>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</si>
  <si>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</si>
  <si>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</si>
  <si>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</si>
  <si>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</si>
  <si>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</si>
  <si>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</si>
  <si>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</si>
  <si>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</si>
  <si>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</si>
  <si>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</si>
  <si>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</si>
  <si>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</si>
  <si>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</si>
  <si>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</si>
  <si>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</si>
  <si>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</si>
  <si>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</si>
  <si>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</si>
  <si>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</si>
  <si>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</si>
  <si>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</si>
  <si>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</si>
  <si>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</si>
  <si>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</si>
  <si>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</si>
  <si>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</si>
  <si>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</si>
  <si>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</si>
  <si>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</si>
  <si>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</si>
  <si>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</si>
  <si>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</si>
  <si>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</si>
  <si>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</si>
  <si>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</si>
  <si>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</si>
  <si>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</si>
  <si>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</si>
  <si>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</si>
  <si>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</si>
  <si>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</si>
  <si>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</si>
  <si>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</si>
  <si>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</si>
  <si>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</si>
  <si>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</si>
  <si>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</si>
  <si>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</si>
  <si>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</si>
  <si>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</si>
  <si>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</si>
  <si>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</si>
  <si>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</si>
  <si>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</si>
  <si>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</si>
  <si>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</si>
  <si>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</si>
  <si>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</si>
  <si>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</si>
  <si>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</si>
  <si>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</si>
  <si>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</si>
  <si>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</si>
  <si>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</si>
  <si>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</si>
  <si>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</si>
  <si>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</si>
  <si>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</si>
  <si>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</si>
  <si>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</si>
  <si>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</si>
  <si>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</si>
  <si>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</si>
  <si>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</si>
  <si>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</si>
  <si>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</si>
  <si>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</si>
  <si>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</si>
  <si>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</si>
  <si>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</si>
  <si>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</si>
  <si>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</si>
  <si>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</si>
  <si>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</si>
  <si>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</si>
  <si>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</si>
  <si>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</si>
  <si>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</si>
  <si>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</si>
  <si>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</si>
  <si>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</si>
  <si>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</si>
  <si>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</si>
  <si>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</si>
  <si>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</si>
  <si>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</si>
  <si>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</si>
  <si>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</si>
  <si>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</si>
  <si>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</si>
  <si>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</si>
  <si>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</si>
  <si>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</si>
  <si>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</si>
  <si>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</si>
  <si>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</si>
  <si>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</si>
  <si>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</si>
  <si>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</si>
  <si>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</si>
  <si>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</si>
  <si>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</si>
  <si>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</si>
  <si>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</si>
  <si>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</si>
  <si>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</si>
  <si>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</si>
  <si>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</si>
  <si>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</si>
  <si>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</si>
  <si>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</si>
  <si>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</si>
  <si>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</si>
  <si>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</si>
  <si>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</si>
  <si>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</si>
  <si>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</si>
  <si>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</si>
  <si>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</si>
  <si>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</si>
  <si>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</si>
  <si>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</si>
  <si>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</si>
  <si>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</si>
  <si>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</si>
  <si>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</si>
  <si>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</si>
  <si>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</si>
  <si>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</si>
  <si>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</si>
  <si>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</si>
  <si>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</si>
  <si>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</si>
  <si>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</si>
  <si>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</si>
  <si>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</si>
  <si>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</si>
  <si>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</si>
  <si>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</si>
  <si>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</si>
  <si>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</si>
  <si>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</si>
  <si>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</si>
  <si>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</si>
  <si>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</si>
  <si>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</si>
  <si>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</si>
  <si>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</si>
  <si>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</si>
  <si>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</si>
  <si>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</si>
  <si>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</si>
  <si>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</si>
  <si>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</si>
  <si>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</si>
  <si>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</si>
  <si>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</si>
  <si>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</si>
  <si>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</si>
  <si>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</si>
  <si>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</si>
  <si>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</si>
  <si>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</si>
  <si>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</si>
  <si>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</si>
  <si>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</si>
  <si>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</si>
  <si>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</si>
  <si>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</si>
  <si>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</si>
  <si>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</si>
  <si>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</si>
  <si>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</si>
  <si>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</si>
  <si>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</si>
  <si>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</si>
  <si>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</si>
  <si>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</si>
  <si>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</si>
  <si>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</si>
  <si>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</si>
  <si>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</si>
  <si>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</si>
  <si>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</si>
  <si>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</si>
  <si>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</si>
  <si>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</si>
  <si>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</si>
  <si>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</si>
  <si>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</si>
  <si>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</si>
  <si>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</si>
  <si>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</si>
  <si>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</si>
  <si>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</si>
  <si>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</si>
  <si>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</si>
  <si>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</si>
  <si>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</si>
  <si>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</si>
  <si>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</si>
  <si>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</si>
  <si>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</si>
  <si>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</si>
  <si>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</si>
  <si>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</si>
  <si>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</si>
  <si>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</si>
  <si>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</si>
  <si>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</si>
  <si>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</si>
  <si>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</si>
  <si>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</si>
  <si>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</si>
  <si>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</si>
  <si>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</si>
  <si>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</si>
  <si>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</si>
  <si>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</si>
  <si>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</si>
  <si>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</si>
  <si>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</si>
  <si>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</si>
  <si>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</si>
  <si>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</si>
  <si>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</si>
  <si>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</si>
  <si>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</si>
  <si>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</si>
  <si>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</si>
  <si>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</si>
  <si>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</si>
  <si>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</si>
  <si>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</si>
  <si>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</si>
  <si>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</si>
  <si>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</si>
  <si>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</si>
  <si>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</si>
  <si>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</si>
  <si>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</si>
  <si>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</si>
  <si>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</si>
  <si>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</si>
  <si>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</si>
  <si>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</si>
  <si>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</si>
  <si>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</si>
  <si>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</si>
  <si>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</si>
  <si>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</si>
  <si>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</si>
  <si>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</si>
  <si>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</si>
  <si>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</si>
  <si>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</si>
  <si>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</si>
  <si>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</si>
  <si>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</si>
  <si>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</si>
  <si>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</si>
  <si>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</si>
  <si>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</si>
  <si>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</si>
  <si>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</si>
  <si>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</si>
  <si>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</si>
  <si>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</si>
  <si>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</si>
  <si>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</si>
  <si>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</si>
  <si>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</si>
  <si>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</si>
  <si>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</si>
  <si>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</si>
  <si>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</si>
  <si>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</si>
  <si>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</si>
  <si>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</si>
  <si>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</si>
  <si>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</si>
  <si>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</si>
  <si>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</si>
  <si>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</si>
  <si>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</si>
  <si>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</si>
  <si>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</si>
  <si>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</si>
  <si>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</si>
  <si>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</si>
  <si>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</si>
  <si>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</si>
  <si>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</si>
  <si>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</si>
  <si>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</si>
  <si>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</si>
  <si>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</si>
  <si>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</si>
  <si>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</si>
  <si>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</si>
  <si>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</si>
  <si>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</si>
  <si>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</si>
  <si>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</si>
  <si>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</si>
  <si>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</si>
  <si>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</si>
  <si>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</si>
  <si>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</si>
  <si>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</si>
  <si>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</si>
  <si>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</si>
  <si>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</si>
  <si>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</si>
  <si>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</si>
  <si>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</si>
  <si>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</si>
  <si>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</si>
  <si>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</si>
  <si>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</si>
  <si>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</si>
  <si>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</si>
  <si>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</si>
  <si>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</si>
  <si>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</si>
  <si>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</si>
  <si>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</si>
  <si>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</si>
  <si>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</si>
  <si>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</si>
  <si>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</si>
  <si>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</si>
  <si>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</si>
  <si>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</si>
  <si>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</si>
  <si>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</si>
  <si>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</si>
  <si>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</si>
  <si>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</si>
  <si>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</si>
  <si>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</si>
  <si>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</si>
  <si>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</si>
  <si>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</si>
  <si>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</si>
  <si>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</si>
  <si>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</si>
  <si>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</si>
  <si>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</si>
  <si>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</si>
  <si>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</si>
  <si>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</si>
  <si>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</si>
  <si>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</si>
  <si>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</si>
  <si>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</si>
  <si>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</si>
  <si>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</si>
  <si>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</si>
  <si>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</si>
  <si>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</si>
  <si>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</si>
  <si>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</si>
  <si>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</si>
  <si>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</si>
  <si>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</si>
  <si>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</si>
  <si>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</si>
  <si>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</si>
  <si>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</si>
  <si>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</si>
  <si>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</si>
  <si>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</si>
  <si>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</si>
  <si>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</si>
  <si>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</si>
  <si>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</si>
  <si>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</si>
  <si>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</si>
  <si>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</si>
  <si>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</si>
  <si>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</si>
  <si>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</si>
  <si>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</si>
  <si>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</si>
  <si>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</si>
  <si>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</si>
  <si>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</si>
  <si>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</si>
  <si>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</si>
  <si>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</si>
  <si>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</si>
  <si>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</si>
  <si>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</si>
  <si>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</si>
  <si>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</si>
  <si>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</si>
  <si>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</si>
  <si>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</si>
  <si>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</si>
  <si>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</si>
  <si>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</si>
  <si>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</si>
  <si>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</si>
  <si>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</si>
  <si>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</si>
  <si>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</si>
  <si>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</si>
  <si>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</si>
  <si>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</si>
  <si>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</si>
  <si>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</si>
  <si>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</si>
  <si>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</si>
  <si>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</si>
  <si>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</si>
  <si>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</si>
  <si>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</si>
  <si>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</si>
  <si>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</si>
  <si>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</si>
  <si>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</si>
  <si>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</si>
  <si>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</si>
  <si>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</si>
  <si>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</si>
  <si>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</si>
  <si>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</si>
  <si>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</si>
  <si>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</si>
  <si>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</si>
  <si>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</si>
  <si>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</si>
  <si>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</si>
  <si>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</si>
  <si>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</si>
  <si>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</si>
  <si>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</si>
  <si>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</si>
  <si>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</si>
  <si>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</si>
  <si>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</si>
  <si>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</si>
  <si>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</si>
  <si>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</si>
  <si>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</si>
  <si>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</si>
  <si>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</si>
  <si>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</si>
  <si>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</si>
  <si>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</si>
  <si>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</si>
  <si>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</si>
  <si>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</si>
  <si>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</si>
  <si>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</si>
  <si>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</si>
  <si>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</si>
  <si>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</si>
  <si>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</si>
  <si>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</si>
  <si>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</si>
  <si>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</si>
  <si>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</si>
  <si>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</si>
  <si>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</si>
  <si>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</si>
  <si>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</si>
  <si>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</si>
  <si>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</si>
  <si>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</si>
  <si>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</si>
  <si>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</si>
  <si>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</si>
  <si>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</si>
  <si>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</si>
  <si>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</si>
  <si>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</si>
  <si>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</si>
  <si>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</si>
  <si>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</si>
  <si>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</si>
  <si>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</si>
  <si>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</si>
  <si>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</si>
  <si>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</si>
  <si>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</si>
  <si>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</si>
  <si>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</si>
  <si>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</si>
  <si>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</si>
  <si>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</si>
  <si>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</si>
  <si>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</si>
  <si>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</si>
  <si>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</si>
  <si>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</si>
  <si>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</si>
  <si>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</si>
  <si>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</si>
  <si>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</si>
  <si>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</si>
  <si>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</si>
  <si>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</si>
  <si>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</si>
  <si>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</si>
  <si>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</si>
  <si>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</si>
  <si>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</si>
  <si>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</si>
  <si>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</si>
  <si>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</si>
  <si>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</si>
  <si>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</si>
  <si>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</si>
  <si>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</si>
  <si>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</si>
  <si>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</si>
  <si>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</si>
  <si>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</si>
  <si>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</si>
  <si>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</si>
  <si>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</si>
  <si>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</si>
  <si>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</si>
  <si>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</si>
  <si>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</si>
  <si>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</si>
  <si>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</si>
  <si>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</si>
  <si>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</si>
  <si>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</si>
  <si>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</si>
  <si>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</si>
  <si>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</si>
  <si>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</si>
  <si>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</si>
  <si>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</si>
  <si>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</si>
  <si>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</si>
  <si>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</si>
  <si>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</si>
  <si>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</si>
  <si>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</si>
  <si>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</si>
  <si>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</si>
  <si>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</si>
  <si>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</si>
  <si>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</si>
  <si>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</si>
  <si>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</si>
  <si>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</si>
  <si>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</si>
  <si>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</si>
  <si>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</si>
  <si>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</si>
  <si>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</si>
  <si>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</si>
  <si>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</si>
  <si>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</si>
  <si>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</si>
  <si>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</si>
  <si>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</si>
  <si>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</si>
  <si>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</si>
  <si>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</si>
  <si>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</si>
  <si>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</si>
  <si>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</si>
  <si>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</si>
  <si>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</si>
  <si>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</si>
  <si>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</si>
  <si>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</si>
  <si>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</si>
  <si>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</si>
  <si>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</si>
  <si>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</si>
  <si>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</si>
  <si>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</si>
  <si>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</si>
  <si>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</si>
  <si>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</si>
  <si>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</si>
  <si>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</si>
  <si>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</si>
  <si>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</si>
  <si>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</si>
  <si>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</si>
  <si>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</si>
  <si>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</si>
  <si>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</si>
  <si>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</si>
  <si>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</si>
  <si>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</si>
  <si>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</si>
  <si>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</si>
  <si>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</si>
  <si>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</si>
  <si>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</si>
  <si>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</si>
  <si>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</si>
  <si>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</si>
  <si>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</si>
  <si>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</si>
  <si>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</si>
  <si>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</si>
  <si>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</si>
  <si>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</si>
  <si>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</si>
  <si>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</si>
  <si>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</si>
  <si>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</si>
  <si>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</si>
  <si>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</si>
  <si>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</si>
  <si>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</si>
  <si>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</si>
  <si>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</si>
  <si>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</si>
  <si>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</si>
  <si>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</si>
  <si>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</si>
  <si>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</si>
  <si>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</si>
  <si>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</si>
  <si>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</si>
  <si>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</si>
  <si>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</si>
  <si>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</si>
  <si>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</si>
  <si>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</si>
  <si>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</si>
  <si>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</si>
  <si>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</si>
  <si>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</si>
  <si>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</si>
  <si>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</si>
  <si>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</si>
  <si>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</si>
  <si>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</si>
  <si>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</si>
  <si>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</si>
  <si>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</si>
  <si>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</si>
  <si>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</si>
  <si>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</si>
  <si>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</si>
  <si>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</si>
  <si>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</si>
  <si>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</si>
  <si>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</si>
  <si>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</si>
  <si>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</si>
  <si>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</si>
  <si>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</si>
  <si>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</si>
  <si>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</si>
  <si>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</si>
  <si>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</si>
  <si>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</si>
  <si>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</si>
  <si>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</si>
  <si>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</si>
  <si>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</si>
  <si>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</si>
  <si>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</si>
  <si>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</si>
  <si>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</si>
  <si>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</si>
  <si>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</si>
  <si>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</si>
  <si>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</si>
  <si>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</si>
  <si>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</si>
  <si>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</si>
  <si>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</si>
  <si>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</si>
  <si>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</si>
  <si>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</si>
  <si>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</si>
  <si>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</si>
  <si>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</si>
  <si>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</si>
  <si>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</si>
  <si>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</si>
  <si>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</si>
  <si>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</si>
  <si>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</si>
  <si>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</si>
  <si>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</si>
  <si>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</si>
  <si>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</si>
  <si>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</si>
  <si>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</si>
  <si>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</si>
  <si>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</si>
  <si>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</si>
  <si>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</si>
  <si>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</si>
  <si>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</si>
  <si>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</si>
  <si>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</si>
  <si>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</si>
  <si>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</si>
  <si>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</si>
  <si>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</si>
  <si>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</si>
  <si>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</si>
  <si>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</si>
  <si>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</si>
  <si>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</si>
  <si>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</si>
  <si>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</si>
  <si>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</si>
  <si>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</si>
  <si>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</si>
  <si>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</si>
  <si>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</si>
  <si>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</si>
  <si>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</si>
  <si>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</si>
  <si>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</si>
  <si>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</si>
  <si>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</si>
  <si>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</si>
  <si>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</si>
  <si>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</si>
  <si>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</si>
  <si>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</si>
  <si>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</si>
  <si>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</si>
  <si>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</si>
  <si>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</si>
  <si>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</si>
  <si>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</si>
  <si>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</si>
  <si>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</si>
  <si>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</si>
  <si>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</si>
  <si>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</si>
  <si>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</si>
  <si>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</si>
  <si>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</si>
  <si>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</si>
  <si>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</si>
  <si>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</si>
  <si>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</si>
  <si>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</si>
  <si>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</si>
  <si>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</si>
  <si>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</si>
  <si>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</si>
  <si>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</si>
  <si>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</si>
  <si>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</si>
  <si>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</si>
  <si>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</si>
  <si>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</si>
  <si>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</si>
  <si>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</si>
  <si>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</si>
  <si>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</si>
  <si>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</si>
  <si>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</si>
  <si>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</si>
  <si>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</si>
  <si>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</si>
  <si>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</si>
  <si>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</si>
  <si>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</si>
  <si>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</si>
  <si>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</si>
  <si>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</si>
  <si>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</si>
  <si>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</si>
  <si>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</si>
  <si>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</si>
  <si>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</si>
  <si>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</si>
  <si>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</si>
  <si>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</si>
  <si>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</si>
  <si>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</si>
  <si>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</si>
  <si>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</si>
  <si>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</si>
  <si>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</si>
  <si>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</si>
  <si>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</si>
  <si>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</si>
  <si>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</si>
  <si>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</si>
  <si>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</si>
  <si>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</si>
  <si>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</si>
  <si>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</si>
  <si>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</si>
  <si>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</si>
  <si>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</si>
  <si>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</si>
  <si>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</si>
  <si>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</si>
  <si>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</si>
  <si>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</si>
  <si>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</si>
  <si>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</si>
  <si>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</si>
  <si>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</si>
  <si>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</si>
  <si>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</si>
  <si>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</si>
  <si>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</si>
  <si>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</si>
  <si>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</si>
  <si>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</si>
  <si>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</si>
  <si>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</si>
  <si>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</si>
  <si>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</si>
  <si>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</si>
  <si>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</si>
  <si>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</si>
  <si>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</si>
  <si>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</si>
  <si>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</si>
  <si>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</si>
  <si>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</si>
  <si>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</si>
  <si>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</si>
  <si>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</si>
  <si>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</si>
  <si>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</si>
  <si>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</si>
  <si>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</si>
  <si>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</si>
  <si>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</si>
  <si>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</si>
  <si>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</si>
  <si>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</si>
  <si>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</si>
  <si>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</si>
  <si>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</si>
  <si>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</si>
  <si>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</si>
  <si>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</si>
  <si>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</si>
  <si>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</si>
  <si>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</si>
  <si>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</si>
  <si>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</si>
  <si>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</si>
  <si>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</si>
  <si>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</si>
  <si>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</si>
  <si>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</si>
  <si>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</si>
  <si>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</si>
  <si>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</si>
  <si>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</si>
  <si>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</si>
  <si>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</si>
  <si>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</si>
  <si>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</si>
  <si>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</si>
  <si>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</si>
  <si>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</si>
  <si>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</si>
  <si>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</si>
  <si>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</si>
  <si>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</si>
  <si>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</si>
  <si>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</si>
  <si>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</si>
  <si>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</si>
  <si>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</si>
  <si>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</si>
  <si>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</si>
  <si>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</si>
  <si>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</si>
  <si>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</si>
  <si>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</si>
  <si>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</si>
  <si>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</si>
  <si>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</si>
  <si>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</si>
  <si>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</si>
  <si>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</si>
  <si>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</si>
  <si>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</si>
  <si>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</si>
  <si>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</si>
  <si>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</si>
  <si>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</si>
  <si>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</si>
  <si>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</si>
  <si>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</si>
  <si>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</si>
  <si>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</si>
  <si>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</si>
  <si>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</si>
  <si>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</si>
  <si>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</si>
  <si>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</si>
  <si>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</si>
  <si>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</si>
  <si>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</si>
  <si>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</si>
  <si>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</si>
  <si>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</si>
  <si>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</si>
  <si>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</si>
  <si>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</si>
  <si>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</si>
  <si>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</si>
  <si>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</si>
  <si>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</si>
  <si>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</si>
  <si>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</si>
  <si>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</si>
  <si>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</si>
  <si>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</si>
  <si>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</si>
  <si>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</si>
  <si>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</si>
  <si>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</si>
  <si>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</si>
  <si>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</si>
  <si>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</si>
  <si>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</si>
  <si>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</si>
  <si>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</si>
  <si>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</si>
  <si>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</si>
  <si>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</si>
  <si>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</si>
  <si>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</si>
  <si>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</si>
  <si>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</si>
  <si>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</si>
  <si>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</si>
  <si>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</si>
  <si>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</si>
  <si>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</si>
  <si>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</si>
  <si>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</si>
  <si>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</si>
  <si>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</si>
  <si>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</si>
  <si>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</si>
  <si>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</si>
  <si>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</si>
  <si>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</si>
  <si>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</si>
  <si>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</si>
  <si>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</si>
  <si>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</si>
  <si>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</si>
  <si>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</si>
  <si>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</si>
  <si>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</si>
  <si>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</si>
  <si>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</si>
  <si>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</si>
  <si>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</si>
  <si>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</si>
  <si>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</si>
  <si>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</si>
  <si>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</si>
  <si>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</si>
  <si>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</si>
  <si>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</si>
  <si>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</si>
  <si>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</si>
  <si>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</si>
  <si>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</si>
  <si>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</si>
  <si>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</si>
  <si>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</si>
  <si>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</si>
  <si>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</si>
  <si>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</si>
  <si>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</si>
  <si>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</si>
  <si>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</si>
  <si>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</si>
  <si>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</si>
  <si>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</si>
  <si>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</si>
  <si>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</si>
  <si>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</si>
  <si>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</si>
  <si>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</si>
  <si>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</si>
  <si>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</si>
  <si>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</si>
  <si>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</si>
  <si>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</si>
  <si>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</si>
  <si>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</si>
  <si>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</si>
  <si>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</si>
  <si>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</si>
  <si>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</si>
  <si>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</si>
  <si>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</si>
  <si>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</si>
  <si>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</si>
  <si>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</si>
  <si>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</si>
  <si>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</si>
  <si>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</si>
  <si>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</si>
  <si>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</si>
  <si>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</si>
  <si>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</si>
  <si>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</si>
  <si>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</si>
  <si>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</si>
  <si>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</si>
  <si>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</si>
  <si>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</si>
  <si>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</si>
  <si>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</si>
  <si>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</si>
  <si>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</si>
  <si>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</si>
  <si>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</si>
  <si>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</si>
  <si>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</si>
  <si>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</si>
  <si>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</si>
  <si>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</si>
  <si>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</si>
  <si>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</si>
  <si>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</si>
  <si>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</si>
  <si>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</si>
  <si>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</si>
  <si>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</si>
  <si>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</si>
  <si>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</si>
  <si>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</si>
  <si>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</si>
  <si>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</si>
  <si>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</si>
  <si>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</si>
  <si>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</si>
  <si>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</si>
  <si>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</si>
  <si>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</si>
  <si>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</si>
  <si>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</si>
  <si>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</si>
  <si>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</si>
  <si>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</si>
  <si>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</si>
  <si>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</si>
  <si>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</si>
  <si>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</si>
  <si>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</si>
  <si>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</si>
  <si>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</si>
  <si>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</si>
  <si>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</si>
  <si>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</si>
  <si>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</si>
  <si>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</si>
  <si>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</si>
  <si>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</si>
  <si>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</si>
  <si>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</si>
  <si>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</si>
  <si>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</si>
  <si>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</si>
  <si>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</si>
  <si>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</si>
  <si>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</si>
  <si>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</si>
  <si>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</si>
  <si>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</si>
  <si>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</si>
  <si>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</si>
  <si>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</si>
  <si>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</si>
  <si>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</si>
  <si>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</si>
  <si>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</si>
  <si>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</si>
  <si>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</si>
  <si>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</si>
  <si>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</si>
  <si>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</si>
  <si>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</si>
  <si>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</si>
  <si>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</si>
  <si>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</si>
  <si>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</si>
  <si>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</si>
  <si>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</si>
  <si>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</si>
  <si>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</si>
  <si>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</si>
  <si>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</si>
  <si>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</si>
  <si>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</si>
  <si>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</si>
  <si>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</si>
  <si>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</si>
  <si>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</si>
  <si>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</si>
  <si>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</si>
  <si>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</si>
  <si>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</si>
  <si>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</si>
  <si>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</si>
  <si>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</si>
  <si>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</si>
  <si>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</si>
  <si>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</si>
  <si>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</si>
  <si>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</si>
  <si>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</si>
  <si>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</si>
  <si>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</si>
  <si>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</si>
  <si>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</si>
  <si>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</si>
  <si>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</si>
  <si>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</si>
  <si>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</si>
  <si>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</si>
  <si>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</si>
  <si>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</si>
  <si>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</si>
  <si>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</si>
  <si>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</si>
  <si>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</si>
  <si>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</si>
  <si>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</si>
  <si>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</si>
  <si>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</si>
  <si>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</si>
  <si>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</si>
  <si>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</si>
  <si>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</si>
  <si>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</si>
  <si>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</si>
  <si>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</si>
  <si>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</si>
  <si>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</si>
  <si>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</si>
  <si>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</si>
  <si>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</si>
  <si>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</si>
  <si>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</si>
  <si>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</si>
  <si>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</si>
  <si>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</si>
  <si>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</si>
  <si>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</si>
  <si>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</si>
  <si>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</si>
  <si>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</si>
  <si>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</si>
  <si>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</si>
  <si>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</si>
  <si>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</si>
  <si>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</si>
  <si>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</si>
  <si>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</si>
  <si>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</si>
  <si>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</si>
  <si>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</si>
  <si>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</si>
  <si>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</si>
  <si>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</si>
  <si>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</si>
  <si>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</si>
  <si>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</si>
  <si>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</si>
  <si>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</si>
  <si>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</si>
  <si>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</si>
  <si>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</si>
  <si>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</si>
  <si>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</si>
  <si>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</si>
  <si>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</si>
  <si>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</si>
  <si>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</si>
  <si>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</si>
  <si>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</si>
  <si>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</si>
  <si>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</si>
  <si>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</si>
  <si>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</si>
  <si>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</si>
  <si>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</si>
  <si>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</si>
  <si>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</si>
  <si>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</si>
  <si>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</si>
  <si>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</si>
  <si>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</si>
  <si>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</si>
  <si>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</si>
  <si>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</si>
  <si>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</si>
  <si>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</si>
  <si>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</si>
  <si>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</si>
  <si>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</si>
  <si>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</si>
  <si>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</si>
  <si>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</si>
  <si>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</si>
  <si>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</si>
  <si>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</si>
  <si>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</si>
  <si>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</si>
  <si>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</si>
  <si>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</si>
  <si>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</si>
  <si>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</si>
  <si>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</si>
  <si>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</si>
  <si>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</si>
  <si>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</si>
  <si>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</si>
  <si>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</si>
  <si>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</si>
  <si>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</si>
  <si>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</si>
  <si>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</si>
  <si>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</si>
  <si>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</si>
  <si>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</si>
  <si>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</si>
  <si>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</si>
  <si>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</si>
  <si>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</si>
  <si>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</si>
  <si>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</si>
  <si>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</si>
  <si>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</si>
  <si>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</si>
  <si>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</si>
  <si>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</si>
  <si>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</si>
  <si>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</si>
  <si>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</si>
  <si>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</si>
  <si>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</si>
  <si>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</si>
  <si>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</si>
  <si>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</si>
  <si>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</si>
  <si>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</si>
  <si>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</si>
  <si>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</si>
  <si>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</si>
  <si>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</si>
  <si>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</si>
  <si>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</si>
  <si>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</si>
  <si>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</si>
  <si>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</si>
  <si>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</si>
  <si>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</si>
  <si>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</si>
  <si>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</si>
  <si>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</si>
  <si>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</si>
  <si>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</si>
  <si>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</si>
  <si>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</si>
  <si>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</si>
  <si>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</si>
  <si>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</si>
  <si>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</si>
  <si>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</si>
  <si>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</si>
  <si>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</si>
  <si>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</si>
  <si>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</si>
  <si>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</si>
  <si>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</si>
  <si>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</si>
  <si>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</si>
  <si>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</si>
  <si>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</si>
  <si>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</si>
  <si>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</si>
  <si>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</si>
  <si>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</si>
  <si>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</si>
  <si>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</si>
  <si>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</si>
  <si>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</si>
  <si>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</si>
  <si>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</si>
  <si>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</si>
  <si>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</si>
  <si>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</si>
  <si>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</si>
  <si>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</si>
  <si>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</si>
  <si>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</si>
  <si>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</si>
  <si>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</si>
  <si>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</si>
  <si>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</si>
  <si>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</si>
  <si>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</si>
  <si>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</si>
  <si>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</si>
  <si>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</si>
  <si>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</si>
  <si>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</si>
  <si>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</si>
  <si>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</si>
  <si>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</si>
  <si>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</si>
  <si>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</si>
  <si>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</si>
  <si>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</si>
  <si>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</si>
  <si>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</si>
  <si>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</si>
  <si>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</si>
  <si>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</si>
  <si>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</si>
  <si>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</si>
  <si>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</si>
  <si>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</si>
  <si>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</si>
  <si>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</si>
  <si>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</si>
  <si>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</si>
  <si>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</si>
  <si>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</si>
  <si>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</si>
  <si>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</si>
  <si>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</si>
  <si>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</si>
  <si>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</si>
  <si>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</si>
  <si>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</si>
  <si>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</si>
  <si>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</si>
  <si>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</si>
  <si>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</si>
  <si>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</si>
  <si>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</si>
  <si>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</si>
  <si>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</si>
  <si>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</si>
  <si>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</si>
  <si>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</si>
  <si>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</si>
  <si>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</si>
  <si>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</si>
  <si>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</si>
  <si>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</si>
  <si>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</si>
  <si>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</si>
  <si>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</si>
  <si>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</si>
  <si>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</si>
  <si>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</si>
  <si>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</si>
  <si>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</si>
  <si>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</si>
  <si>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</si>
  <si>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</si>
  <si>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</si>
  <si>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</si>
  <si>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</si>
  <si>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</si>
  <si>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</si>
  <si>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</si>
  <si>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</si>
  <si>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</si>
  <si>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</si>
  <si>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</si>
  <si>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</si>
  <si>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</si>
  <si>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</si>
  <si>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</si>
  <si>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</si>
  <si>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</si>
  <si>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</si>
  <si>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</si>
  <si>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</si>
  <si>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</si>
  <si>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</si>
  <si>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</si>
  <si>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</si>
  <si>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</si>
  <si>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</si>
  <si>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</si>
  <si>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</si>
  <si>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</si>
  <si>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</si>
  <si>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</si>
  <si>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</si>
  <si>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</si>
  <si>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</si>
  <si>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</si>
  <si>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</si>
  <si>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</si>
  <si>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</si>
  <si>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</si>
  <si>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</si>
  <si>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</si>
  <si>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</si>
  <si>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</si>
  <si>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</si>
  <si>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</si>
  <si>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</si>
  <si>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</si>
  <si>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</si>
  <si>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</si>
  <si>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</si>
  <si>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</si>
  <si>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</si>
  <si>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</si>
  <si>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</si>
  <si>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</si>
  <si>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</si>
  <si>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</si>
  <si>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</si>
  <si>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</si>
  <si>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</si>
  <si>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</si>
  <si>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</si>
  <si>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</si>
  <si>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</si>
  <si>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</si>
  <si>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</si>
  <si>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</si>
  <si>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</si>
  <si>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</si>
  <si>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</si>
  <si>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</si>
  <si>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</si>
  <si>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</si>
  <si>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</si>
  <si>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</si>
  <si>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</si>
  <si>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</si>
  <si>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</si>
  <si>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</si>
  <si>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</si>
  <si>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</si>
  <si>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</si>
  <si>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</si>
  <si>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</si>
  <si>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</si>
  <si>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</si>
  <si>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</si>
  <si>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</si>
  <si>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</si>
  <si>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</si>
  <si>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</si>
  <si>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</si>
  <si>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</si>
  <si>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</si>
  <si>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</si>
  <si>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</si>
  <si>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</si>
  <si>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</si>
  <si>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</si>
  <si>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</si>
  <si>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</si>
  <si>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</si>
  <si>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</si>
  <si>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</si>
  <si>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</si>
  <si>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</si>
  <si>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</si>
  <si>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</si>
  <si>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</si>
  <si>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</si>
  <si>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</si>
  <si>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</si>
  <si>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</si>
  <si>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</si>
  <si>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</si>
  <si>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</si>
  <si>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</si>
  <si>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</si>
  <si>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</si>
  <si>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</si>
  <si>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</si>
  <si>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</si>
  <si>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</si>
  <si>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</si>
  <si>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</si>
  <si>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</si>
  <si>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</si>
  <si>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</si>
  <si>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</si>
  <si>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</si>
  <si>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</si>
  <si>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</si>
  <si>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</si>
  <si>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</si>
  <si>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</si>
  <si>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</si>
  <si>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</si>
  <si>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</si>
  <si>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</si>
  <si>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</si>
  <si>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</si>
  <si>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</si>
  <si>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</si>
  <si>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</si>
  <si>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</si>
  <si>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</si>
  <si>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</si>
  <si>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</si>
  <si>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</si>
  <si>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</si>
  <si>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</si>
  <si>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</si>
  <si>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</si>
  <si>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</si>
  <si>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</si>
  <si>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</si>
  <si>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</si>
  <si>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</si>
  <si>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</si>
  <si>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</si>
  <si>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</si>
  <si>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</si>
  <si>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</si>
  <si>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</si>
  <si>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</si>
  <si>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</si>
  <si>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</si>
  <si>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</si>
  <si>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</si>
  <si>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</si>
  <si>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</si>
  <si>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</si>
  <si>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</si>
  <si>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</si>
  <si>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</si>
  <si>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</si>
  <si>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</si>
  <si>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</si>
  <si>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</si>
  <si>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</si>
  <si>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</si>
  <si>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</si>
  <si>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</si>
  <si>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</si>
  <si>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</si>
  <si>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</si>
  <si>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</si>
  <si>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</si>
  <si>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</si>
  <si>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</si>
  <si>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</si>
  <si>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</si>
  <si>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</si>
  <si>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</si>
  <si>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</si>
  <si>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</si>
  <si>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</si>
  <si>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</si>
  <si>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</si>
  <si>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</si>
  <si>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</si>
  <si>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</si>
  <si>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</si>
  <si>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</si>
  <si>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</si>
  <si>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</si>
  <si>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</si>
  <si>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</si>
  <si>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</si>
  <si>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</si>
  <si>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</si>
  <si>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</si>
  <si>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</si>
  <si>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</si>
  <si>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</si>
  <si>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</si>
  <si>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</si>
  <si>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</si>
  <si>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</si>
  <si>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</si>
  <si>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</si>
  <si>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</si>
  <si>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</si>
  <si>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</si>
  <si>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</si>
  <si>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</si>
  <si>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</si>
  <si>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</si>
  <si>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</si>
  <si>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</si>
  <si>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</si>
  <si>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</si>
  <si>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</si>
  <si>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</si>
  <si>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</si>
  <si>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</si>
  <si>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</si>
  <si>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</si>
  <si>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</si>
  <si>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</si>
  <si>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</si>
  <si>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</si>
  <si>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</si>
  <si>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</si>
  <si>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</si>
  <si>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</si>
  <si>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</si>
  <si>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</si>
  <si>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</si>
  <si>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</si>
  <si>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</si>
  <si>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</si>
  <si>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</si>
  <si>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</si>
  <si>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</si>
  <si>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</si>
  <si>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</si>
  <si>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</si>
  <si>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</si>
  <si>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</si>
  <si>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</si>
  <si>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</si>
  <si>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</si>
  <si>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</si>
  <si>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</si>
  <si>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</si>
  <si>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</si>
  <si>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</si>
  <si>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</si>
  <si>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</si>
  <si>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</si>
  <si>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</si>
  <si>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</si>
  <si>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</si>
  <si>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</si>
  <si>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</si>
  <si>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</si>
  <si>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</si>
  <si>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</si>
  <si>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</si>
  <si>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</si>
  <si>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</si>
  <si>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</si>
  <si>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</si>
  <si>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</si>
  <si>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</si>
  <si>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</si>
  <si>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</si>
  <si>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</si>
  <si>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</si>
  <si>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</si>
  <si>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</si>
  <si>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</si>
  <si>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</si>
  <si>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</si>
  <si>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</si>
  <si>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</si>
  <si>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</si>
  <si>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</si>
  <si>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</si>
  <si>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</si>
  <si>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</si>
  <si>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</si>
  <si>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</si>
  <si>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</si>
  <si>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</si>
  <si>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</si>
  <si>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</si>
  <si>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</si>
  <si>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</si>
  <si>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</si>
  <si>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</si>
  <si>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</si>
  <si>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</si>
  <si>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</si>
  <si>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</si>
  <si>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</si>
  <si>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</si>
  <si>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</si>
  <si>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</si>
  <si>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</si>
  <si>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</si>
  <si>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</si>
  <si>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</si>
  <si>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</si>
  <si>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</si>
  <si>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</si>
  <si>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</si>
  <si>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</si>
  <si>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</si>
  <si>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</si>
  <si>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</si>
  <si>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</si>
  <si>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</si>
  <si>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</si>
  <si>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</si>
  <si>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</si>
  <si>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</si>
  <si>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</si>
  <si>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</si>
  <si>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</si>
  <si>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</si>
  <si>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</si>
  <si>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</si>
  <si>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</si>
  <si>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</si>
  <si>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</si>
  <si>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</si>
  <si>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</si>
  <si>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</si>
  <si>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</si>
  <si>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</si>
  <si>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</si>
  <si>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</si>
  <si>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</si>
  <si>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</si>
  <si>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</si>
  <si>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</si>
  <si>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</si>
  <si>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</si>
  <si>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</si>
  <si>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</si>
  <si>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</si>
  <si>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</si>
  <si>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</si>
  <si>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</si>
  <si>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</si>
  <si>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</si>
  <si>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</si>
  <si>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</si>
  <si>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</si>
  <si>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</si>
  <si>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</si>
  <si>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</si>
  <si>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</si>
  <si>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</si>
  <si>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</si>
  <si>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</si>
  <si>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</si>
  <si>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</si>
  <si>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</si>
  <si>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</si>
  <si>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</si>
  <si>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</si>
  <si>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</si>
  <si>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</si>
  <si>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</si>
  <si>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</si>
  <si>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</si>
  <si>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</si>
  <si>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</si>
  <si>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</si>
  <si>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</si>
  <si>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</si>
  <si>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</si>
  <si>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</si>
  <si>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</si>
  <si>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</si>
  <si>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</si>
  <si>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</si>
  <si>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</si>
  <si>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</si>
  <si>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</si>
  <si>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</si>
  <si>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</si>
  <si>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</si>
  <si>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</si>
  <si>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</si>
  <si>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</si>
  <si>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</si>
  <si>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</si>
  <si>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</si>
  <si>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</si>
  <si>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</si>
  <si>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</si>
  <si>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</si>
  <si>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</si>
  <si>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</si>
  <si>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</si>
  <si>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</si>
  <si>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</si>
  <si>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</si>
  <si>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</si>
  <si>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</si>
  <si>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</si>
  <si>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</si>
  <si>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</si>
  <si>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</si>
  <si>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</si>
  <si>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</si>
  <si>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</si>
  <si>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</si>
  <si>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</si>
  <si>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</si>
  <si>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</si>
  <si>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</si>
  <si>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</si>
  <si>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</si>
  <si>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</si>
  <si>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</si>
  <si>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</si>
  <si>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</si>
  <si>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</si>
  <si>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</si>
  <si>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</si>
  <si>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</si>
  <si>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</si>
  <si>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</si>
  <si>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</si>
  <si>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</si>
  <si>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</si>
  <si>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</si>
  <si>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</si>
  <si>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</si>
  <si>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</si>
  <si>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</si>
  <si>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</si>
  <si>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</si>
  <si>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</si>
  <si>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</si>
  <si>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</si>
  <si>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</si>
  <si>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</si>
  <si>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</si>
  <si>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</si>
  <si>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</si>
  <si>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</si>
  <si>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</si>
  <si>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</si>
  <si>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</si>
  <si>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</si>
  <si>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</si>
  <si>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</si>
  <si>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</si>
  <si>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</si>
  <si>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</si>
  <si>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</si>
  <si>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</si>
  <si>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</si>
  <si>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</si>
  <si>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</si>
  <si>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</si>
  <si>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</si>
  <si>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</si>
  <si>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</si>
  <si>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</si>
  <si>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</si>
  <si>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</si>
  <si>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</si>
  <si>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</si>
  <si>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</si>
  <si>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</si>
  <si>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</si>
  <si>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</si>
  <si>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</si>
  <si>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</si>
  <si>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</si>
  <si>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</si>
  <si>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</si>
  <si>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</si>
  <si>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</si>
  <si>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</si>
  <si>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</si>
  <si>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</si>
  <si>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</si>
  <si>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</si>
  <si>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</si>
  <si>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</si>
  <si>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</si>
  <si>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</si>
  <si>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</si>
  <si>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</si>
  <si>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</si>
  <si>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</si>
  <si>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</si>
  <si>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</si>
  <si>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</si>
  <si>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</si>
  <si>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</si>
  <si>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</si>
  <si>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</si>
  <si>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</si>
  <si>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</si>
  <si>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</si>
  <si>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</si>
  <si>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</si>
  <si>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</si>
  <si>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</si>
  <si>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</si>
  <si>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</si>
  <si>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</si>
  <si>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</si>
  <si>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</si>
  <si>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</si>
  <si>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</si>
  <si>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</si>
  <si>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</si>
  <si>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</si>
  <si>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</si>
  <si>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</si>
  <si>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</si>
  <si>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</si>
  <si>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</si>
  <si>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</si>
  <si>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</si>
  <si>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</si>
  <si>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</si>
  <si>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</si>
  <si>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</si>
  <si>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</si>
  <si>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</si>
  <si>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</si>
  <si>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</si>
  <si>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</si>
  <si>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</si>
  <si>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</si>
  <si>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</si>
  <si>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</si>
  <si>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</si>
  <si>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</si>
  <si>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</si>
  <si>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</si>
  <si>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</si>
  <si>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</si>
  <si>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</si>
  <si>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</si>
  <si>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</si>
  <si>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</si>
  <si>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</si>
  <si>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</si>
  <si>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</si>
  <si>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</si>
  <si>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</si>
  <si>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</si>
  <si>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</si>
  <si>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</si>
  <si>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</si>
  <si>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</si>
  <si>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</si>
  <si>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</si>
  <si>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</si>
  <si>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</si>
  <si>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</si>
  <si>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</si>
  <si>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</si>
  <si>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</si>
  <si>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</si>
  <si>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</si>
  <si>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</si>
  <si>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</si>
  <si>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</si>
  <si>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</si>
  <si>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</si>
  <si>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</si>
  <si>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</si>
  <si>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</si>
  <si>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</si>
  <si>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</si>
  <si>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</si>
  <si>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</si>
  <si>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</si>
  <si>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</si>
  <si>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</si>
  <si>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</si>
  <si>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</si>
  <si>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</si>
  <si>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</si>
  <si>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</si>
  <si>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</si>
  <si>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</si>
  <si>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</si>
  <si>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</si>
  <si>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</si>
  <si>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</si>
  <si>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</si>
  <si>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</si>
  <si>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</si>
  <si>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</si>
  <si>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</si>
  <si>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</si>
  <si>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</si>
  <si>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</si>
  <si>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</si>
  <si>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</si>
  <si>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</si>
  <si>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</si>
  <si>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</si>
  <si>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</si>
  <si>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</si>
  <si>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</si>
  <si>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</si>
  <si>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</si>
  <si>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</si>
  <si>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</si>
  <si>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</si>
  <si>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</si>
  <si>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</si>
  <si>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</si>
  <si>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</si>
  <si>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</si>
  <si>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</si>
  <si>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</si>
  <si>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</si>
  <si>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</si>
  <si>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</si>
  <si>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</si>
  <si>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</si>
  <si>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</si>
  <si>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</si>
  <si>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</si>
  <si>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</si>
  <si>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</si>
  <si>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</si>
  <si>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</si>
  <si>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</si>
  <si>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</si>
  <si>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</si>
  <si>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</si>
  <si>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</si>
  <si>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</si>
  <si>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</si>
  <si>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</si>
  <si>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</si>
  <si>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</si>
  <si>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</si>
  <si>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</si>
  <si>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</si>
  <si>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</si>
  <si>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</si>
  <si>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</si>
  <si>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</si>
  <si>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</si>
  <si>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</si>
  <si>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</si>
  <si>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</si>
  <si>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</si>
  <si>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</si>
  <si>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</si>
  <si>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</si>
  <si>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</si>
  <si>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</si>
  <si>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</si>
  <si>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</si>
  <si>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</si>
  <si>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</si>
  <si>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</si>
  <si>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</si>
  <si>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</si>
  <si>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</si>
  <si>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</si>
  <si>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</si>
  <si>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</si>
  <si>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</si>
  <si>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</si>
  <si>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</si>
  <si>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</si>
  <si>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</si>
  <si>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</si>
  <si>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</si>
  <si>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</si>
  <si>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</si>
  <si>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</si>
  <si>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</si>
  <si>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</si>
  <si>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</si>
  <si>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</si>
  <si>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</si>
  <si>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</si>
  <si>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</si>
  <si>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</si>
  <si>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</si>
  <si>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</si>
  <si>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</si>
  <si>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</si>
  <si>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</si>
  <si>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</si>
  <si>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</si>
  <si>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</si>
  <si>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</si>
  <si>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</si>
  <si>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</si>
  <si>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</si>
  <si>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</si>
  <si>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</si>
  <si>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</si>
  <si>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</si>
  <si>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</si>
  <si>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</si>
  <si>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</si>
  <si>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</si>
  <si>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</si>
  <si>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</si>
  <si>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</si>
  <si>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</si>
  <si>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</si>
  <si>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</si>
  <si>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</si>
  <si>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</si>
  <si>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</si>
  <si>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</si>
  <si>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</si>
  <si>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</si>
  <si>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</si>
  <si>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</si>
  <si>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</si>
  <si>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</si>
  <si>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</si>
  <si>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</si>
  <si>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</si>
  <si>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</si>
  <si>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</si>
  <si>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</si>
  <si>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</si>
  <si>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</si>
  <si>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</si>
  <si>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</si>
  <si>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</si>
  <si>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</si>
  <si>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</si>
  <si>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</si>
  <si>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</si>
  <si>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</si>
  <si>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</si>
  <si>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</si>
  <si>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</si>
  <si>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</si>
  <si>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</si>
  <si>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</si>
  <si>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</si>
  <si>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</si>
  <si>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</si>
  <si>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</si>
  <si>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</si>
  <si>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</si>
  <si>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</si>
  <si>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</si>
  <si>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</si>
  <si>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</si>
  <si>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</si>
  <si>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</si>
  <si>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</si>
  <si>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</si>
  <si>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</si>
  <si>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</si>
  <si>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</si>
  <si>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</si>
  <si>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</si>
  <si>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</si>
  <si>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</si>
  <si>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</si>
  <si>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</si>
  <si>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</si>
  <si>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</si>
  <si>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</si>
  <si>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</si>
  <si>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</si>
  <si>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</si>
  <si>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</si>
  <si>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</si>
  <si>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</si>
  <si>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</si>
  <si>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</si>
  <si>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</si>
  <si>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</si>
  <si>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</si>
  <si>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</si>
  <si>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</si>
  <si>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</si>
  <si>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</si>
  <si>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</si>
  <si>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</si>
  <si>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</si>
  <si>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</si>
  <si>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</si>
  <si>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</si>
  <si>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</si>
  <si>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</si>
  <si>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</si>
  <si>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</si>
  <si>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</si>
  <si>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</si>
  <si>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</si>
  <si>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</si>
  <si>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</si>
  <si>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</si>
  <si>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</si>
  <si>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</si>
  <si>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</si>
  <si>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</si>
  <si>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</si>
  <si>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</si>
  <si>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</si>
  <si>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</si>
  <si>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</si>
  <si>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</si>
  <si>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</si>
  <si>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</si>
  <si>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</si>
  <si>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</si>
  <si>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</si>
  <si>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</si>
  <si>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</si>
  <si>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</si>
  <si>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</si>
  <si>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</si>
  <si>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</si>
  <si>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</si>
  <si>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</si>
  <si>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</si>
  <si>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</si>
  <si>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</si>
  <si>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</si>
  <si>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</si>
  <si>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</si>
  <si>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</si>
  <si>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</si>
  <si>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</si>
  <si>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</si>
  <si>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</si>
  <si>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</si>
  <si>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</si>
  <si>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</si>
  <si>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</si>
  <si>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</si>
  <si>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</si>
  <si>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</si>
  <si>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</si>
  <si>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</si>
  <si>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</si>
  <si>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</si>
  <si>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</si>
  <si>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</si>
  <si>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</si>
  <si>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</si>
  <si>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</si>
  <si>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</si>
  <si>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</si>
  <si>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</si>
  <si>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</si>
  <si>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</si>
  <si>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</si>
  <si>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</si>
  <si>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</si>
  <si>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</si>
  <si>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</si>
  <si>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</si>
  <si>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</si>
  <si>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</si>
  <si>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</si>
  <si>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</si>
  <si>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</si>
  <si>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</si>
  <si>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</si>
  <si>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</si>
  <si>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</si>
  <si>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</si>
  <si>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</si>
  <si>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</si>
  <si>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</si>
  <si>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</si>
  <si>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</si>
  <si>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</si>
  <si>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</si>
  <si>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</si>
  <si>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</si>
  <si>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</si>
  <si>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</si>
  <si>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</si>
  <si>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</si>
  <si>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</si>
  <si>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</si>
  <si>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</si>
  <si>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</si>
  <si>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</si>
  <si>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</si>
  <si>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</si>
  <si>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</si>
  <si>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</si>
  <si>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</si>
  <si>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</si>
  <si>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</si>
  <si>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</si>
  <si>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</si>
  <si>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</si>
  <si>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</si>
  <si>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</si>
  <si>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</si>
  <si>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</si>
  <si>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</si>
  <si>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</si>
  <si>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</si>
  <si>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</si>
  <si>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</si>
  <si>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</si>
  <si>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</si>
  <si>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</si>
  <si>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</si>
  <si>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</si>
  <si>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</si>
  <si>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</si>
  <si>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</si>
  <si>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</si>
  <si>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</si>
  <si>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</si>
  <si>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</si>
  <si>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</si>
  <si>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</si>
  <si>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</si>
  <si>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</si>
  <si>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</si>
  <si>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</si>
  <si>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</si>
  <si>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</si>
  <si>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</si>
  <si>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</si>
  <si>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</si>
  <si>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</si>
  <si>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</si>
  <si>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</si>
  <si>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</si>
  <si>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</si>
  <si>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</si>
  <si>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</si>
  <si>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</si>
  <si>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</si>
  <si>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</si>
  <si>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</si>
  <si>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</si>
  <si>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</si>
  <si>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</si>
  <si>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</si>
  <si>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</si>
  <si>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</si>
  <si>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</si>
  <si>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</si>
  <si>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</si>
  <si>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</si>
  <si>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</si>
  <si>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</si>
  <si>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</si>
  <si>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</si>
  <si>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</si>
  <si>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</si>
  <si>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</si>
  <si>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</si>
  <si>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</si>
  <si>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</si>
  <si>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</si>
  <si>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</si>
  <si>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</si>
  <si>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</si>
  <si>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</si>
  <si>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</si>
  <si>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</si>
  <si>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</si>
  <si>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</si>
  <si>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</si>
  <si>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</si>
  <si>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</si>
  <si>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</si>
  <si>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</si>
  <si>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</si>
  <si>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</si>
  <si>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</si>
  <si>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</si>
  <si>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</si>
  <si>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</si>
  <si>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</si>
  <si>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</si>
  <si>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</si>
  <si>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</si>
  <si>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</si>
  <si>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</si>
  <si>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</si>
  <si>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</si>
  <si>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</si>
  <si>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</si>
  <si>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</si>
  <si>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</si>
  <si>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</si>
  <si>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</si>
  <si>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</si>
  <si>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</si>
  <si>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</si>
  <si>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</si>
  <si>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</si>
  <si>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</si>
  <si>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</si>
  <si>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</si>
  <si>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</si>
  <si>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</si>
  <si>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</si>
  <si>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</si>
  <si>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</si>
  <si>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</si>
  <si>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</si>
  <si>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</si>
  <si>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</si>
  <si>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</si>
  <si>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</si>
  <si>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</si>
  <si>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</si>
  <si>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</si>
  <si>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</si>
  <si>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</si>
  <si>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</si>
  <si>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</si>
  <si>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</si>
  <si>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</si>
  <si>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</si>
  <si>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</si>
  <si>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</si>
  <si>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</si>
  <si>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</si>
  <si>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</si>
  <si>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</si>
  <si>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</si>
  <si>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</si>
  <si>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</si>
  <si>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</si>
  <si>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</si>
  <si>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</si>
  <si>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</si>
  <si>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</si>
  <si>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</si>
  <si>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</si>
  <si>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</si>
  <si>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</si>
  <si>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</si>
  <si>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</si>
  <si>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</si>
  <si>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</si>
  <si>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</si>
  <si>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</si>
  <si>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</si>
  <si>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</si>
  <si>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</si>
  <si>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</si>
  <si>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</si>
  <si>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</si>
  <si>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</si>
  <si>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</si>
  <si>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</si>
  <si>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</si>
  <si>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</si>
  <si>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</si>
  <si>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</si>
  <si>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</si>
  <si>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</si>
  <si>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</si>
  <si>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</si>
  <si>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</si>
  <si>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</si>
  <si>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</si>
  <si>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</si>
  <si>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</si>
  <si>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</si>
  <si>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</si>
  <si>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</si>
  <si>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</si>
  <si>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</si>
  <si>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</si>
  <si>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</si>
  <si>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</si>
  <si>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</si>
  <si>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</si>
  <si>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</si>
  <si>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</si>
  <si>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</si>
  <si>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</si>
  <si>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</si>
  <si>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</si>
  <si>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</si>
  <si>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</si>
  <si>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</si>
  <si>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</si>
  <si>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</si>
  <si>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</si>
  <si>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</si>
  <si>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</si>
  <si>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</si>
  <si>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</si>
  <si>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</si>
  <si>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</si>
  <si>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</si>
  <si>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</si>
  <si>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</si>
  <si>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</si>
  <si>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</si>
  <si>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</si>
  <si>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</si>
  <si>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</si>
  <si>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</si>
  <si>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</si>
  <si>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</si>
  <si>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</si>
  <si>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</si>
  <si>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</si>
  <si>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</si>
  <si>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</si>
  <si>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</si>
  <si>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</si>
  <si>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</si>
  <si>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</si>
  <si>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</si>
  <si>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</si>
  <si>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</si>
  <si>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</si>
  <si>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</si>
  <si>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</si>
  <si>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</si>
  <si>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</si>
  <si>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</si>
  <si>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</si>
  <si>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</si>
  <si>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</si>
  <si>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</si>
  <si>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</si>
  <si>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</si>
  <si>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</si>
  <si>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</si>
  <si>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</si>
  <si>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</si>
  <si>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</si>
  <si>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</si>
  <si>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</si>
  <si>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</si>
  <si>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</si>
  <si>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</si>
  <si>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</si>
  <si>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</si>
  <si>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</si>
  <si>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</si>
  <si>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</si>
  <si>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</si>
  <si>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</si>
  <si>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</si>
  <si>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</si>
  <si>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</si>
  <si>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</si>
  <si>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</si>
  <si>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</si>
  <si>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</si>
  <si>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</si>
  <si>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</si>
  <si>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</si>
  <si>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</si>
  <si>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</si>
  <si>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</si>
  <si>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</si>
  <si>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</si>
  <si>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</si>
  <si>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</si>
  <si>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</si>
  <si>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</si>
  <si>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</si>
  <si>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</si>
  <si>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</si>
  <si>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</si>
  <si>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</si>
  <si>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</si>
  <si>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</si>
  <si>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</si>
  <si>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</si>
  <si>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</si>
  <si>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</si>
  <si>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</si>
  <si>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</si>
  <si>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</si>
  <si>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</si>
  <si>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</si>
  <si>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</si>
  <si>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</si>
  <si>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</si>
  <si>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</si>
  <si>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</si>
  <si>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</si>
  <si>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</si>
  <si>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</si>
  <si>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</si>
  <si>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</si>
  <si>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</si>
  <si>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</si>
  <si>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</si>
  <si>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</si>
  <si>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</si>
  <si>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</si>
  <si>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</si>
  <si>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</si>
  <si>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</si>
  <si>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</si>
  <si>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</si>
  <si>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</si>
  <si>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</si>
  <si>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</si>
  <si>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</si>
  <si>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</si>
  <si>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</si>
  <si>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</si>
  <si>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</si>
  <si>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</si>
  <si>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</si>
  <si>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</si>
  <si>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</si>
  <si>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</si>
  <si>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</si>
  <si>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</si>
  <si>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</si>
  <si>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</si>
  <si>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</si>
  <si>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</si>
  <si>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</si>
  <si>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</si>
  <si>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</si>
  <si>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</si>
  <si>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</si>
  <si>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</si>
  <si>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</si>
  <si>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</si>
  <si>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</si>
  <si>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</si>
  <si>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</si>
  <si>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</si>
  <si>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</si>
  <si>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</si>
  <si>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</si>
  <si>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</si>
  <si>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</si>
  <si>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</si>
  <si>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</si>
  <si>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</si>
  <si>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</si>
  <si>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</si>
  <si>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</si>
  <si>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</si>
  <si>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</si>
  <si>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</si>
  <si>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</si>
  <si>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</si>
  <si>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</si>
  <si>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</si>
  <si>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</si>
  <si>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</si>
  <si>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</si>
  <si>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</si>
  <si>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</si>
  <si>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</si>
  <si>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</si>
  <si>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</si>
  <si>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</si>
  <si>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</si>
  <si>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</si>
  <si>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</si>
  <si>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</si>
  <si>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</si>
  <si>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</si>
  <si>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</si>
  <si>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</si>
  <si>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</si>
  <si>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</si>
  <si>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</si>
  <si>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</si>
  <si>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</si>
  <si>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</si>
  <si>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</si>
  <si>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</si>
  <si>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</si>
  <si>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</si>
  <si>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</si>
  <si>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</si>
  <si>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</si>
  <si>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</si>
  <si>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</si>
  <si>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</si>
  <si>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</si>
  <si>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</si>
  <si>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</si>
  <si>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</si>
  <si>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</si>
  <si>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</si>
  <si>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</si>
  <si>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</si>
  <si>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</si>
  <si>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</si>
  <si>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</si>
  <si>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</si>
  <si>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</si>
  <si>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</si>
  <si>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</si>
  <si>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</si>
  <si>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</si>
  <si>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</si>
  <si>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</si>
  <si>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</si>
  <si>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</si>
  <si>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</si>
  <si>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</si>
  <si>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</si>
  <si>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</si>
  <si>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</si>
  <si>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</si>
  <si>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</si>
  <si>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</si>
  <si>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</si>
  <si>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</si>
  <si>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</si>
  <si>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</si>
  <si>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</si>
  <si>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</si>
  <si>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</si>
  <si>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</si>
  <si>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</si>
  <si>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</si>
  <si>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</si>
  <si>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</si>
  <si>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</si>
  <si>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</si>
  <si>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</si>
  <si>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</si>
  <si>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</si>
  <si>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</si>
  <si>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</si>
  <si>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</si>
  <si>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</si>
  <si>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</si>
  <si>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</si>
  <si>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</si>
  <si>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</si>
  <si>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</si>
  <si>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</si>
  <si>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</si>
  <si>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</si>
  <si>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</si>
  <si>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</si>
  <si>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</si>
  <si>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</si>
  <si>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</si>
  <si>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</si>
  <si>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</si>
  <si>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</si>
  <si>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</si>
  <si>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</si>
  <si>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</si>
  <si>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</si>
  <si>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</si>
  <si>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</si>
  <si>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</si>
  <si>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</si>
  <si>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</si>
  <si>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</si>
  <si>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</si>
  <si>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</si>
  <si>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</si>
  <si>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</si>
  <si>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</si>
  <si>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</si>
  <si>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</si>
  <si>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</si>
  <si>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</si>
  <si>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</si>
  <si>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</si>
  <si>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</si>
  <si>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</si>
  <si>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</si>
  <si>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</si>
  <si>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</si>
  <si>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</si>
  <si>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</si>
  <si>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</si>
  <si>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</si>
  <si>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</si>
  <si>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</si>
  <si>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</si>
  <si>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</si>
  <si>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</si>
  <si>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</si>
  <si>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</si>
  <si>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</si>
  <si>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</si>
  <si>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</si>
  <si>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</si>
  <si>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</si>
  <si>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</si>
  <si>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</si>
  <si>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</si>
  <si>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</si>
  <si>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</si>
  <si>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</si>
  <si>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</si>
  <si>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</si>
  <si>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</si>
  <si>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</si>
  <si>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</si>
  <si>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</si>
  <si>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</si>
  <si>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</si>
  <si>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</si>
  <si>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</si>
  <si>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</si>
  <si>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</si>
  <si>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</si>
  <si>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</si>
  <si>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</si>
  <si>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</si>
  <si>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</si>
  <si>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</si>
  <si>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</si>
  <si>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</si>
  <si>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</si>
  <si>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</si>
  <si>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</si>
  <si>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</si>
  <si>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</si>
  <si>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</si>
  <si>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</si>
  <si>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</si>
  <si>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</si>
  <si>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</si>
  <si>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</si>
  <si>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</si>
  <si>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</si>
  <si>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</si>
  <si>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</si>
  <si>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</si>
  <si>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</si>
  <si>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</si>
  <si>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</si>
  <si>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</si>
  <si>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</si>
  <si>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</si>
  <si>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</si>
  <si>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</si>
  <si>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</si>
  <si>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</si>
  <si>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</si>
  <si>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</si>
  <si>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</si>
  <si>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</si>
  <si>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</si>
  <si>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</si>
  <si>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</si>
  <si>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</si>
  <si>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</si>
  <si>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</si>
  <si>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</si>
  <si>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</si>
  <si>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</si>
  <si>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</si>
  <si>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</si>
  <si>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</si>
  <si>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</si>
  <si>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</si>
  <si>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</si>
  <si>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</si>
  <si>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</si>
  <si>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</si>
  <si>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</si>
  <si>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</si>
  <si>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</si>
  <si>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</si>
  <si>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</si>
  <si>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</si>
  <si>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</si>
  <si>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</si>
  <si>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</si>
  <si>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</si>
  <si>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</si>
  <si>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</si>
  <si>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</si>
  <si>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</si>
  <si>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</si>
  <si>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</si>
  <si>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</si>
  <si>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</si>
  <si>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</si>
  <si>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</si>
  <si>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</si>
  <si>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</si>
  <si>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</si>
  <si>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</si>
  <si>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</si>
  <si>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</si>
  <si>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</si>
  <si>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</si>
  <si>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</si>
  <si>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</si>
  <si>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</si>
  <si>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</si>
  <si>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</si>
  <si>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</si>
  <si>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</si>
  <si>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</si>
  <si>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</si>
  <si>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</si>
  <si>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</si>
  <si>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</si>
  <si>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</si>
  <si>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</si>
  <si>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</si>
  <si>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</si>
  <si>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</si>
  <si>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</si>
  <si>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</si>
  <si>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</si>
  <si>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</si>
  <si>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</si>
  <si>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</si>
  <si>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</si>
  <si>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</si>
  <si>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</si>
  <si>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</si>
  <si>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</si>
  <si>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</si>
  <si>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</si>
  <si>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</si>
  <si>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</si>
  <si>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</si>
  <si>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</si>
  <si>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</si>
  <si>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</si>
  <si>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</si>
  <si>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</si>
  <si>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</si>
  <si>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</si>
  <si>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</si>
  <si>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</si>
  <si>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</si>
  <si>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</si>
  <si>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</si>
  <si>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</si>
  <si>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</si>
  <si>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</si>
  <si>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</si>
  <si>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</si>
  <si>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</si>
  <si>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</si>
  <si>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</si>
  <si>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</si>
  <si>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</si>
  <si>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</si>
  <si>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</si>
  <si>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</si>
  <si>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</si>
  <si>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</si>
  <si>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</si>
  <si>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</si>
  <si>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</si>
  <si>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</si>
  <si>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</si>
  <si>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</si>
  <si>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</si>
  <si>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</si>
  <si>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</si>
  <si>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</si>
  <si>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</si>
  <si>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</si>
  <si>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</si>
  <si>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</si>
  <si>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</si>
  <si>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</si>
  <si>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</si>
  <si>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</si>
  <si>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</si>
  <si>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</si>
  <si>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</si>
  <si>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</si>
  <si>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</si>
  <si>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</si>
  <si>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</si>
  <si>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</si>
  <si>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</si>
  <si>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</si>
  <si>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</si>
  <si>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</si>
  <si>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</si>
  <si>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</si>
  <si>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</si>
  <si>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</si>
  <si>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</si>
  <si>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</si>
  <si>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</si>
  <si>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</si>
  <si>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</si>
  <si>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</si>
  <si>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</si>
  <si>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</si>
  <si>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</si>
  <si>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</si>
  <si>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</si>
  <si>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</si>
  <si>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</si>
  <si>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</si>
  <si>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</si>
  <si>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</si>
  <si>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</si>
  <si>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</si>
  <si>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</si>
  <si>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</si>
  <si>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</si>
  <si>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</si>
  <si>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</si>
  <si>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</si>
  <si>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</si>
  <si>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</si>
  <si>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</si>
  <si>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</si>
  <si>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</si>
  <si>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</si>
  <si>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</si>
  <si>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</si>
  <si>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</si>
  <si>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</si>
  <si>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</si>
  <si>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</si>
  <si>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</si>
  <si>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</si>
  <si>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</si>
  <si>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</si>
  <si>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</si>
  <si>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</si>
  <si>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</si>
  <si>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</si>
  <si>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</si>
  <si>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</si>
  <si>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</si>
  <si>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</si>
  <si>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</si>
  <si>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</si>
  <si>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</si>
  <si>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</si>
  <si>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</si>
  <si>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</si>
  <si>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</si>
  <si>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</si>
  <si>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</si>
  <si>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</si>
  <si>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</si>
  <si>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</si>
  <si>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</si>
  <si>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</si>
  <si>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</si>
  <si>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</si>
  <si>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</si>
  <si>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</si>
  <si>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</si>
  <si>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</si>
  <si>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</si>
  <si>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</si>
  <si>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</si>
  <si>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</si>
  <si>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</si>
  <si>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</si>
  <si>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</si>
  <si>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</si>
  <si>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</si>
  <si>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</si>
  <si>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</si>
  <si>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</si>
  <si>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</si>
  <si>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</si>
  <si>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</si>
  <si>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</si>
  <si>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</si>
  <si>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</si>
  <si>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</si>
  <si>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</si>
  <si>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</si>
  <si>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</si>
  <si>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</si>
  <si>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</si>
  <si>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</si>
  <si>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</si>
  <si>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</si>
  <si>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</si>
  <si>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</si>
  <si>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</si>
  <si>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</si>
  <si>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</si>
  <si>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</si>
  <si>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</si>
  <si>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</si>
  <si>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</si>
  <si>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</si>
  <si>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</si>
  <si>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</si>
  <si>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</si>
  <si>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</si>
  <si>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</si>
  <si>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</si>
  <si>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</si>
  <si>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</si>
  <si>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</si>
  <si>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</si>
  <si>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</si>
  <si>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</si>
  <si>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</si>
  <si>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</si>
  <si>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</si>
  <si>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</si>
  <si>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</si>
  <si>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</si>
  <si>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</si>
  <si>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</si>
  <si>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</si>
  <si>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</si>
  <si>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</si>
  <si>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</si>
  <si>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</si>
  <si>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</si>
  <si>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</si>
  <si>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</si>
  <si>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</si>
  <si>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</si>
  <si>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</si>
  <si>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</si>
  <si>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</si>
  <si>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</si>
  <si>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</si>
  <si>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</si>
  <si>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</si>
  <si>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</si>
  <si>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</si>
  <si>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</si>
  <si>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</si>
  <si>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</si>
  <si>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</si>
  <si>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</si>
  <si>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</si>
  <si>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</si>
  <si>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</si>
  <si>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</si>
  <si>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</si>
  <si>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</si>
  <si>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</si>
  <si>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</si>
  <si>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</si>
  <si>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</si>
  <si>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</si>
  <si>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</si>
  <si>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</si>
  <si>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</si>
  <si>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</si>
  <si>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</si>
  <si>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</si>
  <si>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</si>
  <si>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</si>
  <si>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</si>
  <si>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</si>
  <si>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</si>
  <si>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</si>
  <si>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</si>
  <si>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</si>
  <si>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</si>
  <si>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</si>
  <si>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</si>
  <si>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</si>
  <si>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</si>
  <si>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</si>
  <si>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</si>
  <si>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</si>
  <si>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</si>
  <si>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</si>
  <si>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</si>
  <si>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</si>
  <si>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</si>
  <si>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</si>
  <si>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</si>
  <si>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</si>
  <si>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</si>
  <si>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</si>
  <si>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</si>
  <si>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</si>
  <si>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</si>
  <si>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</si>
  <si>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</si>
  <si>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</si>
  <si>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</si>
  <si>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</si>
  <si>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</si>
  <si>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</si>
  <si>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</si>
  <si>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</si>
  <si>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</si>
  <si>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</si>
  <si>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</si>
  <si>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</si>
  <si>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</si>
  <si>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</si>
  <si>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</si>
  <si>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</si>
  <si>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</si>
  <si>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</si>
  <si>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</si>
  <si>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</si>
  <si>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</si>
  <si>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</si>
  <si>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</si>
  <si>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</si>
  <si>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</si>
  <si>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</si>
  <si>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</si>
  <si>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</si>
  <si>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</si>
  <si>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</si>
  <si>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</si>
  <si>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</si>
  <si>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</si>
  <si>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</si>
  <si>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</si>
  <si>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</si>
  <si>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</si>
  <si>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</si>
  <si>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</si>
  <si>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</si>
  <si>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</si>
  <si>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</si>
  <si>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</si>
  <si>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</si>
  <si>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</si>
  <si>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</si>
  <si>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</si>
  <si>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</si>
  <si>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</si>
  <si>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</si>
  <si>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</si>
  <si>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</si>
  <si>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</si>
  <si>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</si>
  <si>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</si>
  <si>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</si>
  <si>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</si>
  <si>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</si>
  <si>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</si>
  <si>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</si>
  <si>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</si>
  <si>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</si>
  <si>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</si>
  <si>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</si>
  <si>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</si>
  <si>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</si>
  <si>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</si>
  <si>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</si>
  <si>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</si>
  <si>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</si>
  <si>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</si>
  <si>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</si>
  <si>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</si>
  <si>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</si>
  <si>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</si>
  <si>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</si>
  <si>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</si>
  <si>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</si>
  <si>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</si>
  <si>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</si>
  <si>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</si>
  <si>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</si>
  <si>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</si>
  <si>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</si>
  <si>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</si>
  <si>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</si>
  <si>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</si>
  <si>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</si>
  <si>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</si>
  <si>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</si>
  <si>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</si>
  <si>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</si>
  <si>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</si>
  <si>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</si>
  <si>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</si>
  <si>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</si>
  <si>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</si>
  <si>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</si>
  <si>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</si>
  <si>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</si>
  <si>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</si>
  <si>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</si>
  <si>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</si>
  <si>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</si>
  <si>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</si>
  <si>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</si>
  <si>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</si>
  <si>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</si>
  <si>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</si>
  <si>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</si>
  <si>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</si>
  <si>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</si>
  <si>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</si>
  <si>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</si>
  <si>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</si>
  <si>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</si>
  <si>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</si>
  <si>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</si>
  <si>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</si>
  <si>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</si>
  <si>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</si>
  <si>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</si>
  <si>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</si>
  <si>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</si>
  <si>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</si>
  <si>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</si>
  <si>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</si>
  <si>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</si>
  <si>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</si>
  <si>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</si>
  <si>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</si>
  <si>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</si>
  <si>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</si>
  <si>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</si>
  <si>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</si>
  <si>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</si>
  <si>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</si>
  <si>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</si>
  <si>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</si>
  <si>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</si>
  <si>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</si>
  <si>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</si>
  <si>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</si>
  <si>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</si>
  <si>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</si>
  <si>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</si>
  <si>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</si>
  <si>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</si>
  <si>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</si>
  <si>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</si>
  <si>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</si>
  <si>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</si>
  <si>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</si>
  <si>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</si>
  <si>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</si>
  <si>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</si>
  <si>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</si>
  <si>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</si>
  <si>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</si>
  <si>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</si>
  <si>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</si>
  <si>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</si>
  <si>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</si>
  <si>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</si>
  <si>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</si>
  <si>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</si>
  <si>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</si>
  <si>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</si>
  <si>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</si>
  <si>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</si>
  <si>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</si>
  <si>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</si>
  <si>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</si>
  <si>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</si>
  <si>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</si>
  <si>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</si>
  <si>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</si>
  <si>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</si>
  <si>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</si>
  <si>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</si>
  <si>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</si>
  <si>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</si>
  <si>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</si>
  <si>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</si>
  <si>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</si>
  <si>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</si>
  <si>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</si>
  <si>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</si>
  <si>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</si>
  <si>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</si>
  <si>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</si>
  <si>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</si>
  <si>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</si>
  <si>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</si>
  <si>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</si>
  <si>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</si>
  <si>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</si>
  <si>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</si>
  <si>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</si>
  <si>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</si>
  <si>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</si>
  <si>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</si>
  <si>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</si>
  <si>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</si>
  <si>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</si>
  <si>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</si>
  <si>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</si>
  <si>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</si>
  <si>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</si>
  <si>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</si>
  <si>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</si>
  <si>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</si>
  <si>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</si>
  <si>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</si>
  <si>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</si>
  <si>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</si>
  <si>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</si>
  <si>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</si>
  <si>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</si>
  <si>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</si>
  <si>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</si>
  <si>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</si>
  <si>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</si>
  <si>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</si>
  <si>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</si>
  <si>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</si>
  <si>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</si>
  <si>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</si>
  <si>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</si>
  <si>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</si>
  <si>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</si>
  <si>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</si>
  <si>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</si>
  <si>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</si>
  <si>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</si>
  <si>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</si>
  <si>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</si>
  <si>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</si>
  <si>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</si>
  <si>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</si>
  <si>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</si>
  <si>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</si>
  <si>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</si>
  <si>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</si>
  <si>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</si>
  <si>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</si>
  <si>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</si>
  <si>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</si>
  <si>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</si>
  <si>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</si>
  <si>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</si>
  <si>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</si>
  <si>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</si>
  <si>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</si>
  <si>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</si>
  <si>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</si>
  <si>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</si>
  <si>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</si>
  <si>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</si>
  <si>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</si>
  <si>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</si>
  <si>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</si>
  <si>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</si>
  <si>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</si>
  <si>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</si>
  <si>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</si>
  <si>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</si>
  <si>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</si>
  <si>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</si>
  <si>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</si>
  <si>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</si>
  <si>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</si>
  <si>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</si>
  <si>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</si>
  <si>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</si>
  <si>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</si>
  <si>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</si>
  <si>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</si>
  <si>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</si>
  <si>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</si>
  <si>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</si>
  <si>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</si>
  <si>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</si>
  <si>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</si>
  <si>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</si>
  <si>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</si>
  <si>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</si>
  <si>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</si>
  <si>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</si>
  <si>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</si>
  <si>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</si>
  <si>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</si>
  <si>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</si>
  <si>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</si>
  <si>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</si>
  <si>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</si>
  <si>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</si>
  <si>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</si>
  <si>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</si>
  <si>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</si>
  <si>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</si>
  <si>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</si>
  <si>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</si>
  <si>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</si>
  <si>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</si>
  <si>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</si>
  <si>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</si>
  <si>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</si>
  <si>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</si>
  <si>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</si>
  <si>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</si>
  <si>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</si>
  <si>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</si>
  <si>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</si>
  <si>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</si>
  <si>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</si>
  <si>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</si>
  <si>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</si>
  <si>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</si>
  <si>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</si>
  <si>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</si>
  <si>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</si>
  <si>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</si>
  <si>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</si>
  <si>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</si>
  <si>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</si>
  <si>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</si>
  <si>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</si>
  <si>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</si>
  <si>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</si>
  <si>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</si>
  <si>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</si>
  <si>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</si>
  <si>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</si>
  <si>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</si>
  <si>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</si>
  <si>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</si>
  <si>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</si>
  <si>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</si>
  <si>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</si>
  <si>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</si>
  <si>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</si>
  <si>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</si>
  <si>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</si>
  <si>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</si>
  <si>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</si>
  <si>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</si>
  <si>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</si>
  <si>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</si>
  <si>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</si>
  <si>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</si>
  <si>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</si>
  <si>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</si>
  <si>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</si>
  <si>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</si>
  <si>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</si>
  <si>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</si>
  <si>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</si>
  <si>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</si>
  <si>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</si>
  <si>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</si>
  <si>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</si>
  <si>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</si>
  <si>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</si>
  <si>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</si>
  <si>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</si>
  <si>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</si>
  <si>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</si>
  <si>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</si>
  <si>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</si>
  <si>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</si>
  <si>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</si>
  <si>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</si>
  <si>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</si>
  <si>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</si>
  <si>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</si>
  <si>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</si>
  <si>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</si>
  <si>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</si>
  <si>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</si>
  <si>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</si>
  <si>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</si>
  <si>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</si>
  <si>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</si>
  <si>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</si>
  <si>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</si>
  <si>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</si>
  <si>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</si>
  <si>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</si>
  <si>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</si>
  <si>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</si>
  <si>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</si>
  <si>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</si>
  <si>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</si>
  <si>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</si>
  <si>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</si>
  <si>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</si>
  <si>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</si>
  <si>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</si>
  <si>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</si>
  <si>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</si>
  <si>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</si>
  <si>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</si>
  <si>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</si>
  <si>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</si>
  <si>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</si>
  <si>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</si>
  <si>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</si>
  <si>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</si>
  <si>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</si>
  <si>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</si>
  <si>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</si>
  <si>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</si>
  <si>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</si>
  <si>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</si>
  <si>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</si>
  <si>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</si>
  <si>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</si>
  <si>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</si>
  <si>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</si>
  <si>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</si>
  <si>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</si>
  <si>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</si>
  <si>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</si>
  <si>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</si>
  <si>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</si>
  <si>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</si>
  <si>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</si>
  <si>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</si>
  <si>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</si>
  <si>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</si>
  <si>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</si>
  <si>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</si>
  <si>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</si>
  <si>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</si>
  <si>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</si>
  <si>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</si>
  <si>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</si>
  <si>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</si>
  <si>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</si>
  <si>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</si>
  <si>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</si>
  <si>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</si>
  <si>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</si>
  <si>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</si>
  <si>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</si>
  <si>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</si>
  <si>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</si>
  <si>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</si>
  <si>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</si>
  <si>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</si>
  <si>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</si>
  <si>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</si>
  <si>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</si>
  <si>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</si>
  <si>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</si>
  <si>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</si>
  <si>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</si>
  <si>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</si>
  <si>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</si>
  <si>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</si>
  <si>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</si>
  <si>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</si>
  <si>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</si>
  <si>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</si>
  <si>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</si>
  <si>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</si>
  <si>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</si>
  <si>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</si>
  <si>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</si>
  <si>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</si>
  <si>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</si>
  <si>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</si>
  <si>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</si>
  <si>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</si>
  <si>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</si>
  <si>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</si>
  <si>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</si>
  <si>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</si>
  <si>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</si>
  <si>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</si>
  <si>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</si>
  <si>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</si>
  <si>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</si>
  <si>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</si>
  <si>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</si>
  <si>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</si>
  <si>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</si>
  <si>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</si>
  <si>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</si>
  <si>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</si>
  <si>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</si>
  <si>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</si>
  <si>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</si>
  <si>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</si>
  <si>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</si>
  <si>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</si>
  <si>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</si>
  <si>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</si>
  <si>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</si>
  <si>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</si>
  <si>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</si>
  <si>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</si>
  <si>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</si>
  <si>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</si>
  <si>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</si>
  <si>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</si>
  <si>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</si>
  <si>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</si>
  <si>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</si>
  <si>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</si>
  <si>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</si>
  <si>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</si>
  <si>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</si>
  <si>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</si>
  <si>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</si>
  <si>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</si>
  <si>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</si>
  <si>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</si>
  <si>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</si>
  <si>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</si>
  <si>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</si>
  <si>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</si>
  <si>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</si>
  <si>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</si>
  <si>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</si>
  <si>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</si>
  <si>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</si>
  <si>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</si>
  <si>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</si>
  <si>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</si>
  <si>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</si>
  <si>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</si>
  <si>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</si>
  <si>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</si>
  <si>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</si>
  <si>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</si>
  <si>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</si>
  <si>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</si>
  <si>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</si>
  <si>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</si>
  <si>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</si>
  <si>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</si>
  <si>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</si>
  <si>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</si>
  <si>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</si>
  <si>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</si>
  <si>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</si>
  <si>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</si>
  <si>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</si>
  <si>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</si>
  <si>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</si>
  <si>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</si>
  <si>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</si>
  <si>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</si>
  <si>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</si>
  <si>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</si>
  <si>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</si>
  <si>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</si>
  <si>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</si>
  <si>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</si>
  <si>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</si>
  <si>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</si>
  <si>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</si>
  <si>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</si>
  <si>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</si>
  <si>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</si>
  <si>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</si>
  <si>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</si>
  <si>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</si>
  <si>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</si>
  <si>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</si>
  <si>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</si>
  <si>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</si>
  <si>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</si>
  <si>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</si>
  <si>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</si>
  <si>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</si>
  <si>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</si>
  <si>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</si>
  <si>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</si>
  <si>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</si>
  <si>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</si>
  <si>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</si>
  <si>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</si>
  <si>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</si>
  <si>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</si>
  <si>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</si>
  <si>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</si>
  <si>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</si>
  <si>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</si>
  <si>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</si>
  <si>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</si>
  <si>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</si>
  <si>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</si>
  <si>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</si>
  <si>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</si>
  <si>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</si>
  <si>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</si>
  <si>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</si>
  <si>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</si>
  <si>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</si>
  <si>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</si>
  <si>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</si>
  <si>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</si>
  <si>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</si>
  <si>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</si>
  <si>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</si>
  <si>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</si>
  <si>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</si>
  <si>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</si>
  <si>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</si>
  <si>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</si>
  <si>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</si>
  <si>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</si>
  <si>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</si>
  <si>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</si>
  <si>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</si>
  <si>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</si>
  <si>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</si>
  <si>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</si>
  <si>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</si>
  <si>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</si>
  <si>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</si>
  <si>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</si>
  <si>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</si>
  <si>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</si>
  <si>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</si>
  <si>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</si>
  <si>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</si>
  <si>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</si>
  <si>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</si>
  <si>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</si>
  <si>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</si>
  <si>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</si>
  <si>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</si>
  <si>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</si>
  <si>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</si>
  <si>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</si>
  <si>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</si>
  <si>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</si>
  <si>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</si>
  <si>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</si>
  <si>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</si>
  <si>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</si>
  <si>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</si>
  <si>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</si>
  <si>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</si>
  <si>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</si>
  <si>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</si>
  <si>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</si>
  <si>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</si>
  <si>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</si>
  <si>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</si>
  <si>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</si>
  <si>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</si>
  <si>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</si>
  <si>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</si>
  <si>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</si>
  <si>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</si>
  <si>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</si>
  <si>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</si>
  <si>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</si>
  <si>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</si>
  <si>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</si>
  <si>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</si>
  <si>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</si>
  <si>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</si>
  <si>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</si>
  <si>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</si>
  <si>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</si>
  <si>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</si>
  <si>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</si>
  <si>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</si>
  <si>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</si>
  <si>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</si>
  <si>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</si>
  <si>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</si>
  <si>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</si>
  <si>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</si>
  <si>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</si>
  <si>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</si>
  <si>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</si>
  <si>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</si>
  <si>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</si>
  <si>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</si>
  <si>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</si>
  <si>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</si>
  <si>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</si>
  <si>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</si>
  <si>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</si>
  <si>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</si>
  <si>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</si>
  <si>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</si>
  <si>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</si>
  <si>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</si>
  <si>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</si>
  <si>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</si>
  <si>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</si>
  <si>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</si>
  <si>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</si>
  <si>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</si>
  <si>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</si>
  <si>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</si>
  <si>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</si>
  <si>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</si>
  <si>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</si>
  <si>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</si>
  <si>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</si>
  <si>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</si>
  <si>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</si>
  <si>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</si>
  <si>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</si>
  <si>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</si>
  <si>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</si>
  <si>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</si>
  <si>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</si>
  <si>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</si>
  <si>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</si>
  <si>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</si>
  <si>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</si>
  <si>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</si>
  <si>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</si>
  <si>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</si>
  <si>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</si>
  <si>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</si>
  <si>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</si>
  <si>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</si>
  <si>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</si>
  <si>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</si>
  <si>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</si>
  <si>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</si>
  <si>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</si>
  <si>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</si>
  <si>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</si>
  <si>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</si>
  <si>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</si>
  <si>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</si>
  <si>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</si>
  <si>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</si>
  <si>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</si>
  <si>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</si>
  <si>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</si>
  <si>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</si>
  <si>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</si>
  <si>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</si>
  <si>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</si>
  <si>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</si>
  <si>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</si>
  <si>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</si>
  <si>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</si>
  <si>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</si>
  <si>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</si>
  <si>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</si>
  <si>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</si>
  <si>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</si>
  <si>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</si>
  <si>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</si>
  <si>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</si>
  <si>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</si>
  <si>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</si>
  <si>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</si>
  <si>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</si>
  <si>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</si>
  <si>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</si>
  <si>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</si>
  <si>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</si>
  <si>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</si>
  <si>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</si>
  <si>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</si>
  <si>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</si>
  <si>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</si>
  <si>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</si>
  <si>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</si>
  <si>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</si>
  <si>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</si>
  <si>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</si>
  <si>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</si>
  <si>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</si>
  <si>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</si>
  <si>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</si>
  <si>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</si>
  <si>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</si>
  <si>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</si>
  <si>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</si>
  <si>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</si>
  <si>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</si>
  <si>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</si>
  <si>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</si>
  <si>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</si>
  <si>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</si>
  <si>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</si>
  <si>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</si>
  <si>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</si>
  <si>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</si>
  <si>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</si>
  <si>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</si>
  <si>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</si>
  <si>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</si>
  <si>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</si>
  <si>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</si>
  <si>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</si>
  <si>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</si>
  <si>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</si>
  <si>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</si>
  <si>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</si>
  <si>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</si>
  <si>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</si>
  <si>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</si>
  <si>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</si>
  <si>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</si>
  <si>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</si>
  <si>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</si>
  <si>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</si>
  <si>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</si>
  <si>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</si>
  <si>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</si>
  <si>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</si>
  <si>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</si>
  <si>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</si>
  <si>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</si>
  <si>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</si>
  <si>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</si>
  <si>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</si>
  <si>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</si>
  <si>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</si>
  <si>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</si>
  <si>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</si>
  <si>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</si>
  <si>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</si>
  <si>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</si>
  <si>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</si>
  <si>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</si>
  <si>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</si>
  <si>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</si>
  <si>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</si>
  <si>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</si>
  <si>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</si>
  <si>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</si>
  <si>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</si>
  <si>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</si>
  <si>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</si>
  <si>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</si>
  <si>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</si>
  <si>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</si>
  <si>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</si>
  <si>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</si>
  <si>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</si>
  <si>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</si>
  <si>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</si>
  <si>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</si>
  <si>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</si>
  <si>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</si>
  <si>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</si>
  <si>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</si>
  <si>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</si>
  <si>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</si>
  <si>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</si>
  <si>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</si>
  <si>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</si>
  <si>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</si>
  <si>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</si>
  <si>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</si>
  <si>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</si>
  <si>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</si>
  <si>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</si>
  <si>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</si>
  <si>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</si>
  <si>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</si>
  <si>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</si>
  <si>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</si>
  <si>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</si>
  <si>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</si>
  <si>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</si>
  <si>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</si>
  <si>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</si>
  <si>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</si>
  <si>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</si>
  <si>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</si>
  <si>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</si>
  <si>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</si>
  <si>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</si>
  <si>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</si>
  <si>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</si>
  <si>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</si>
  <si>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</si>
  <si>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</si>
  <si>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</si>
  <si>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</si>
  <si>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</si>
  <si>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</si>
  <si>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</si>
  <si>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</si>
  <si>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</si>
  <si>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</si>
  <si>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</si>
  <si>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</si>
  <si>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</si>
  <si>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</si>
  <si>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</si>
  <si>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</si>
  <si>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</si>
  <si>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</si>
  <si>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</si>
  <si>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</si>
  <si>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</si>
  <si>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</si>
  <si>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</si>
  <si>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</si>
  <si>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</si>
  <si>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</si>
  <si>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</si>
  <si>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</si>
  <si>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</si>
  <si>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</si>
  <si>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</si>
  <si>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</si>
  <si>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</si>
  <si>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</si>
  <si>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</si>
  <si>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</si>
  <si>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</si>
  <si>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</si>
  <si>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</si>
  <si>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</si>
  <si>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</si>
  <si>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</si>
  <si>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</si>
  <si>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</si>
  <si>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</si>
  <si>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</si>
  <si>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</si>
  <si>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</si>
  <si>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</si>
  <si>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</si>
  <si>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</si>
  <si>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</si>
  <si>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</si>
  <si>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</si>
  <si>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</si>
  <si>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</si>
  <si>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</si>
  <si>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</si>
  <si>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</si>
  <si>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</si>
  <si>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</si>
  <si>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</si>
  <si>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</si>
  <si>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</si>
  <si>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</si>
  <si>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</si>
  <si>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</si>
  <si>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</si>
  <si>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</si>
  <si>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</si>
  <si>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</si>
  <si>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</si>
  <si>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</si>
  <si>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</si>
  <si>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</si>
  <si>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</si>
  <si>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</si>
  <si>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</si>
  <si>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</si>
  <si>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</si>
  <si>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</si>
  <si>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</si>
  <si>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</si>
  <si>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</si>
  <si>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</si>
  <si>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</si>
  <si>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</si>
  <si>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</si>
  <si>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</si>
  <si>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</si>
  <si>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</si>
  <si>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</si>
  <si>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</si>
  <si>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</si>
  <si>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</si>
  <si>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</si>
  <si>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</si>
  <si>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</si>
  <si>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</si>
  <si>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</si>
  <si>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</si>
  <si>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</si>
  <si>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</si>
  <si>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</si>
  <si>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</si>
  <si>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</si>
  <si>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</si>
  <si>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</si>
  <si>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</si>
  <si>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</si>
  <si>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</si>
  <si>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</si>
  <si>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</si>
  <si>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</si>
  <si>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</si>
  <si>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</si>
  <si>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</si>
  <si>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</si>
  <si>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</si>
  <si>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</si>
  <si>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</si>
  <si>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</si>
  <si>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</si>
  <si>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</si>
  <si>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</si>
  <si>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</si>
  <si>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</si>
  <si>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</si>
  <si>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</si>
  <si>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</si>
  <si>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</si>
  <si>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</si>
  <si>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</si>
  <si>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</si>
  <si>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</si>
  <si>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</si>
  <si>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</si>
  <si>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</si>
  <si>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</si>
  <si>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</si>
  <si>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</si>
  <si>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</si>
  <si>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</si>
  <si>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</si>
  <si>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</si>
  <si>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</si>
  <si>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</si>
  <si>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</si>
  <si>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</si>
  <si>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</si>
  <si>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</si>
  <si>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</si>
  <si>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</si>
  <si>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</si>
  <si>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</si>
  <si>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</si>
  <si>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</si>
  <si>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</si>
  <si>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</si>
  <si>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</si>
  <si>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</si>
  <si>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</si>
  <si>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</si>
  <si>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</si>
  <si>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</si>
  <si>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</si>
  <si>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</si>
  <si>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</si>
  <si>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</si>
  <si>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</si>
  <si>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</si>
  <si>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</si>
  <si>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</si>
  <si>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</si>
  <si>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</si>
  <si>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</si>
  <si>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</si>
  <si>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</si>
  <si>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</si>
  <si>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</si>
  <si>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</si>
  <si>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</si>
  <si>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</si>
  <si>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</si>
  <si>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</si>
  <si>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</si>
  <si>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</si>
  <si>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</si>
  <si>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</si>
  <si>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</si>
  <si>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</si>
  <si>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</si>
  <si>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</si>
  <si>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</si>
  <si>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</si>
  <si>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</si>
  <si>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</si>
  <si>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</si>
  <si>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</si>
  <si>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</si>
  <si>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</si>
  <si>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</si>
  <si>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</si>
  <si>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</si>
  <si>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</si>
  <si>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</si>
  <si>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</si>
  <si>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</si>
  <si>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</si>
  <si>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</si>
  <si>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</si>
  <si>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</si>
  <si>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</si>
  <si>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</si>
  <si>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</si>
  <si>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</si>
  <si>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</si>
  <si>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</si>
  <si>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</si>
  <si>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</si>
  <si>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</si>
  <si>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</si>
  <si>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</si>
  <si>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</si>
  <si>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</si>
  <si>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</si>
  <si>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</si>
  <si>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</si>
  <si>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</si>
  <si>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</si>
  <si>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</si>
  <si>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</si>
  <si>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</si>
  <si>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</si>
  <si>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</si>
  <si>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</si>
  <si>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</si>
  <si>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</si>
  <si>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</si>
  <si>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</si>
  <si>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</si>
  <si>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</si>
  <si>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</si>
  <si>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</si>
  <si>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</si>
  <si>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</si>
  <si>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</si>
  <si>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</si>
  <si>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</si>
  <si>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</si>
  <si>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</si>
  <si>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</si>
  <si>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</si>
  <si>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</si>
  <si>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</si>
  <si>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</si>
  <si>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</si>
  <si>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</si>
  <si>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</si>
  <si>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</si>
  <si>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</si>
  <si>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</si>
  <si>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</si>
  <si>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</si>
  <si>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</si>
  <si>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</si>
  <si>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</si>
  <si>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</si>
  <si>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</si>
  <si>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</si>
  <si>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</si>
  <si>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</si>
  <si>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</si>
  <si>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</si>
  <si>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</si>
  <si>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</si>
  <si>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</si>
  <si>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</si>
  <si>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</si>
  <si>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</si>
  <si>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</si>
  <si>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</si>
  <si>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</si>
  <si>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</si>
  <si>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</si>
  <si>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</si>
  <si>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</si>
  <si>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</si>
  <si>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</si>
  <si>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</si>
  <si>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</si>
  <si>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</si>
  <si>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</si>
  <si>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</si>
  <si>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</si>
  <si>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</si>
  <si>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</si>
  <si>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</si>
  <si>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</si>
  <si>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</si>
  <si>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</si>
  <si>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</si>
  <si>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</si>
  <si>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</si>
  <si>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</si>
  <si>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</si>
  <si>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</si>
  <si>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</si>
  <si>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</si>
  <si>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</si>
  <si>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</si>
  <si>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</si>
  <si>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</si>
  <si>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</si>
  <si>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</si>
  <si>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</si>
  <si>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</si>
  <si>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</si>
  <si>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</si>
  <si>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</si>
  <si>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</si>
  <si>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</si>
  <si>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</si>
  <si>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</si>
  <si>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</si>
  <si>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</si>
  <si>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</si>
  <si>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</si>
  <si>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</si>
  <si>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</si>
  <si>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</si>
  <si>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</si>
  <si>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</si>
  <si>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</si>
  <si>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</si>
  <si>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</si>
  <si>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</si>
  <si>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</si>
  <si>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</si>
  <si>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</si>
  <si>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</si>
  <si>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</si>
  <si>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</si>
  <si>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</si>
  <si>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</si>
  <si>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</si>
  <si>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</si>
  <si>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</si>
  <si>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</si>
  <si>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</si>
  <si>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</si>
  <si>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</si>
  <si>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</si>
  <si>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</si>
  <si>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</si>
  <si>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</si>
  <si>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</si>
  <si>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</si>
  <si>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</si>
  <si>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</si>
  <si>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</si>
  <si>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</si>
  <si>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</si>
  <si>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</si>
  <si>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</si>
  <si>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</si>
  <si>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</si>
  <si>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</si>
  <si>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</si>
  <si>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</si>
  <si>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</si>
  <si>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</si>
  <si>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</si>
  <si>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</si>
  <si>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</si>
  <si>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</si>
  <si>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</si>
  <si>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</si>
  <si>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</si>
  <si>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</si>
  <si>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</si>
  <si>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</si>
  <si>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</si>
  <si>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</si>
  <si>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</si>
  <si>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</si>
  <si>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</si>
  <si>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</si>
  <si>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</si>
  <si>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</si>
  <si>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</si>
  <si>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</si>
  <si>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</si>
  <si>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</si>
  <si>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</si>
  <si>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</si>
  <si>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</si>
  <si>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</si>
  <si>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</si>
  <si>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</si>
  <si>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</si>
  <si>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</si>
  <si>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</si>
  <si>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</si>
  <si>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</si>
  <si>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</si>
  <si>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</si>
  <si>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</si>
  <si>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</si>
  <si>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</si>
  <si>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</si>
  <si>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</si>
  <si>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</si>
  <si>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</si>
  <si>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</si>
  <si>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</si>
  <si>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</si>
  <si>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</si>
  <si>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</si>
  <si>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</si>
  <si>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</si>
  <si>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</si>
  <si>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</si>
  <si>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</si>
  <si>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</si>
  <si>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</si>
  <si>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</si>
  <si>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</si>
  <si>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</si>
  <si>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</si>
  <si>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</si>
  <si>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</si>
  <si>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</si>
  <si>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</si>
  <si>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</si>
  <si>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</si>
  <si>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</si>
  <si>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</si>
  <si>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</si>
  <si>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</si>
  <si>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</si>
  <si>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</si>
  <si>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</si>
  <si>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</si>
  <si>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</si>
  <si>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</si>
  <si>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</si>
  <si>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</si>
  <si>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</si>
  <si>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</si>
  <si>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</si>
  <si>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</si>
  <si>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</si>
  <si>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</si>
  <si>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</si>
  <si>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</si>
  <si>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</si>
  <si>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</si>
  <si>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</si>
  <si>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</si>
  <si>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</si>
  <si>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</si>
  <si>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</si>
  <si>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</si>
  <si>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</si>
  <si>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</si>
  <si>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</si>
  <si>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</si>
  <si>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</si>
  <si>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</si>
  <si>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</si>
  <si>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</si>
  <si>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</si>
  <si>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</si>
  <si>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</si>
  <si>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</si>
  <si>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</si>
  <si>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</si>
  <si>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</si>
  <si>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</si>
  <si>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</si>
  <si>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</si>
  <si>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</si>
  <si>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</si>
  <si>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</si>
  <si>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</si>
  <si>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</si>
  <si>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</si>
  <si>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</si>
  <si>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</si>
  <si>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</si>
  <si>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</si>
  <si>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</si>
  <si>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</si>
  <si>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</si>
  <si>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</si>
  <si>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</si>
  <si>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</si>
  <si>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</si>
  <si>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</si>
  <si>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</si>
  <si>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</si>
  <si>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</si>
  <si>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</si>
  <si>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</si>
  <si>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</si>
  <si>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</si>
  <si>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</si>
  <si>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</si>
  <si>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</si>
  <si>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</si>
  <si>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</si>
  <si>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</si>
  <si>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</si>
  <si>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</si>
  <si>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</si>
  <si>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</si>
  <si>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</si>
  <si>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</si>
  <si>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</si>
  <si>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</si>
  <si>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</si>
  <si>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</si>
  <si>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</si>
  <si>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</si>
  <si>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</si>
  <si>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</si>
  <si>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</si>
  <si>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</si>
  <si>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</si>
  <si>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</si>
  <si>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</si>
  <si>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</si>
  <si>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</si>
  <si>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</si>
  <si>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</si>
  <si>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</si>
  <si>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</si>
  <si>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</si>
  <si>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</si>
  <si>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</si>
  <si>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</si>
  <si>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</si>
  <si>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</si>
  <si>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</si>
  <si>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</si>
  <si>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</si>
  <si>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</si>
  <si>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</si>
  <si>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</si>
  <si>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</si>
  <si>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</si>
  <si>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</si>
  <si>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</si>
  <si>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</si>
  <si>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</si>
  <si>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</si>
  <si>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</si>
  <si>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</si>
  <si>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</si>
  <si>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</si>
  <si>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</si>
  <si>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</si>
  <si>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</si>
  <si>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</si>
  <si>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</si>
  <si>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</si>
  <si>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</si>
  <si>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</si>
  <si>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</si>
  <si>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</si>
  <si>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</si>
  <si>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</si>
  <si>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</si>
  <si>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</si>
  <si>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</si>
  <si>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</si>
  <si>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</si>
  <si>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</si>
  <si>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</si>
  <si>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</si>
  <si>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</si>
  <si>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</si>
  <si>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</si>
  <si>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</si>
  <si>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</si>
  <si>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</si>
  <si>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</si>
  <si>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</si>
  <si>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</si>
  <si>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</si>
  <si>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</si>
  <si>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</si>
  <si>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</si>
  <si>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</si>
  <si>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</si>
  <si>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</si>
  <si>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</si>
  <si>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</si>
  <si>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</si>
  <si>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</si>
  <si>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</si>
  <si>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</si>
  <si>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</si>
  <si>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</si>
  <si>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</si>
  <si>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</si>
  <si>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</si>
  <si>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</si>
  <si>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</si>
  <si>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</si>
  <si>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</si>
  <si>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</si>
  <si>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</si>
  <si>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</si>
  <si>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</si>
  <si>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</si>
  <si>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</si>
  <si>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</si>
  <si>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</si>
  <si>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</si>
  <si>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</si>
  <si>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</si>
  <si>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</si>
  <si>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</si>
  <si>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</si>
  <si>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</si>
  <si>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</si>
  <si>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</si>
  <si>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</si>
  <si>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</si>
  <si>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</si>
  <si>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</si>
  <si>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</si>
  <si>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</si>
  <si>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</si>
  <si>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</si>
  <si>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</si>
  <si>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</si>
  <si>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</si>
  <si>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</si>
  <si>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</si>
  <si>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</si>
  <si>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</si>
  <si>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</si>
  <si>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</si>
  <si>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</si>
  <si>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</si>
  <si>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</si>
  <si>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</si>
  <si>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</si>
  <si>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</si>
  <si>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</si>
  <si>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</si>
  <si>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</si>
  <si>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</si>
  <si>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</si>
  <si>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</si>
  <si>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</si>
  <si>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</si>
  <si>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</si>
  <si>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</si>
  <si>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</si>
  <si>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</si>
  <si>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</si>
  <si>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</si>
  <si>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</si>
  <si>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</si>
  <si>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</si>
  <si>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</si>
  <si>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</si>
  <si>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</si>
  <si>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</si>
  <si>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</si>
  <si>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</si>
  <si>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</si>
  <si>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</si>
  <si>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</si>
  <si>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</si>
  <si>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</si>
  <si>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</si>
  <si>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</si>
  <si>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</si>
  <si>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</si>
  <si>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</si>
  <si>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</si>
  <si>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</si>
  <si>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</si>
  <si>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</si>
  <si>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</si>
  <si>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</si>
  <si>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</si>
  <si>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</si>
  <si>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</si>
  <si>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</si>
  <si>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</si>
  <si>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</si>
  <si>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</si>
  <si>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</si>
  <si>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</si>
  <si>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</si>
  <si>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</si>
  <si>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</si>
  <si>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</si>
  <si>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</si>
  <si>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</si>
  <si>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</si>
  <si>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</si>
  <si>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</si>
  <si>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</si>
  <si>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</si>
  <si>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</si>
  <si>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</si>
  <si>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</si>
  <si>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</si>
  <si>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</si>
  <si>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</si>
  <si>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</si>
  <si>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</si>
  <si>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</si>
  <si>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</si>
  <si>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</si>
  <si>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</si>
  <si>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</si>
  <si>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</si>
  <si>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</si>
  <si>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</si>
  <si>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</si>
  <si>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</si>
  <si>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</si>
  <si>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</si>
  <si>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</si>
  <si>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</si>
  <si>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</si>
  <si>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</si>
  <si>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</si>
  <si>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</si>
  <si>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</si>
  <si>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</si>
  <si>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</si>
  <si>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</si>
  <si>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</si>
  <si>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</si>
  <si>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</si>
  <si>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</si>
  <si>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</si>
  <si>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</si>
  <si>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</si>
  <si>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</si>
  <si>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</si>
  <si>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</si>
  <si>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</si>
  <si>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</si>
  <si>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</si>
  <si>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</si>
  <si>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</si>
  <si>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</si>
  <si>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</si>
  <si>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</si>
  <si>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</si>
  <si>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</si>
  <si>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</si>
  <si>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</si>
  <si>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</si>
  <si>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</si>
  <si>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</si>
  <si>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</si>
  <si>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</si>
  <si>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</si>
  <si>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</si>
  <si>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</si>
  <si>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</si>
  <si>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</si>
  <si>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</si>
  <si>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</si>
  <si>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</si>
  <si>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</si>
  <si>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</si>
  <si>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</si>
  <si>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</si>
  <si>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</si>
  <si>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</si>
  <si>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</si>
  <si>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</si>
  <si>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</si>
  <si>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</si>
  <si>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</si>
  <si>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</si>
  <si>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</si>
  <si>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</si>
  <si>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</si>
  <si>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</si>
  <si>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</si>
  <si>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</si>
  <si>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</si>
  <si>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</si>
  <si>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</si>
  <si>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</si>
  <si>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</si>
  <si>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</si>
  <si>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</si>
  <si>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</si>
  <si>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</si>
  <si>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</si>
  <si>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</si>
  <si>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</si>
  <si>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</si>
  <si>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</si>
  <si>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</si>
  <si>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</si>
  <si>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</si>
  <si>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</si>
  <si>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</si>
  <si>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</si>
  <si>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</si>
  <si>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</si>
  <si>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</si>
  <si>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</si>
  <si>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</si>
  <si>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</si>
  <si>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</si>
  <si>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</si>
  <si>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</si>
  <si>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</si>
  <si>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</si>
  <si>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</si>
  <si>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</si>
  <si>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</si>
  <si>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</si>
  <si>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</si>
  <si>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</si>
  <si>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</si>
  <si>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</si>
  <si>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</si>
  <si>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</si>
  <si>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</si>
  <si>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</si>
  <si>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</si>
  <si>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</si>
  <si>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</si>
  <si>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</si>
  <si>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</si>
  <si>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</si>
  <si>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</si>
  <si>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</si>
  <si>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</si>
  <si>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</si>
  <si>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</si>
  <si>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</si>
  <si>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</si>
  <si>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</si>
  <si>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</si>
  <si>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</si>
  <si>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</si>
  <si>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</si>
  <si>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</si>
  <si>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</si>
  <si>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</si>
  <si>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</si>
  <si>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</si>
  <si>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</si>
  <si>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</si>
  <si>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</si>
  <si>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</si>
  <si>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</si>
  <si>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</si>
  <si>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</si>
  <si>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</si>
  <si>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</si>
  <si>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</si>
  <si>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</si>
  <si>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</si>
  <si>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</si>
  <si>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</si>
  <si>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</si>
  <si>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</si>
  <si>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</si>
  <si>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</si>
  <si>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</si>
  <si>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</si>
  <si>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</si>
  <si>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</si>
  <si>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</si>
  <si>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</si>
  <si>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</si>
  <si>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</si>
  <si>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</si>
  <si>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</si>
  <si>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</si>
  <si>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</si>
  <si>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</si>
  <si>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</si>
  <si>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</si>
  <si>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</si>
  <si>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</si>
  <si>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</si>
  <si>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</si>
  <si>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</si>
  <si>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</si>
  <si>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</si>
  <si>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</si>
  <si>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</si>
  <si>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</si>
  <si>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</si>
  <si>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</si>
  <si>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</si>
  <si>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</si>
  <si>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</si>
  <si>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</si>
  <si>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</si>
  <si>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</si>
  <si>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</si>
  <si>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</si>
  <si>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</si>
  <si>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</si>
  <si>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</si>
  <si>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</si>
  <si>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</si>
  <si>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</si>
  <si>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</si>
  <si>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</si>
  <si>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</si>
  <si>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</si>
  <si>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</si>
  <si>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</si>
  <si>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</si>
  <si>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</si>
  <si>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</si>
  <si>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</si>
  <si>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</si>
  <si>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</si>
  <si>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</si>
  <si>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</si>
  <si>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</si>
  <si>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</si>
  <si>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</si>
  <si>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</si>
  <si>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</si>
  <si>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</si>
  <si>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</si>
  <si>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</si>
  <si>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</si>
  <si>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</si>
  <si>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</si>
  <si>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</si>
  <si>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</si>
  <si>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</si>
  <si>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</si>
  <si>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</si>
  <si>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</si>
  <si>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</si>
  <si>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</si>
  <si>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</si>
  <si>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</si>
  <si>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</si>
  <si>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</si>
  <si>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</si>
  <si>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</si>
  <si>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</si>
  <si>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</si>
  <si>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</si>
  <si>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</si>
  <si>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</si>
  <si>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</si>
  <si>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</si>
  <si>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</si>
  <si>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</si>
  <si>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</si>
  <si>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</si>
  <si>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</si>
  <si>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</si>
  <si>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</si>
  <si>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</si>
  <si>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</si>
  <si>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</si>
  <si>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</si>
  <si>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</si>
  <si>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</si>
  <si>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</si>
  <si>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</si>
  <si>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</si>
  <si>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</si>
  <si>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</si>
  <si>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</si>
  <si>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</si>
  <si>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</si>
  <si>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</si>
  <si>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</si>
  <si>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</si>
  <si>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</si>
  <si>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</si>
  <si>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</si>
  <si>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</si>
  <si>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</si>
  <si>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</si>
  <si>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</si>
  <si>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</si>
  <si>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</si>
  <si>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</si>
  <si>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</si>
  <si>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</si>
  <si>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</si>
  <si>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</si>
  <si>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</si>
  <si>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</si>
  <si>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</si>
  <si>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</si>
  <si>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</si>
  <si>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</si>
  <si>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</si>
  <si>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</si>
  <si>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</si>
  <si>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</si>
  <si>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</si>
  <si>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</si>
  <si>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</si>
  <si>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</si>
  <si>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</si>
  <si>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</si>
  <si>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</si>
  <si>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</si>
  <si>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</si>
  <si>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</si>
  <si>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</si>
  <si>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</si>
  <si>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</si>
  <si>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</si>
  <si>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</si>
  <si>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</si>
  <si>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</si>
  <si>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</si>
  <si>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</si>
  <si>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</si>
  <si>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</si>
  <si>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</si>
  <si>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</si>
  <si>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</si>
  <si>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</si>
  <si>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</si>
  <si>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</si>
  <si>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</si>
  <si>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</si>
  <si>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</si>
  <si>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</si>
  <si>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</si>
  <si>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</si>
  <si>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</si>
  <si>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</si>
  <si>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</si>
  <si>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</si>
  <si>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</si>
  <si>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</si>
  <si>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</si>
  <si>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</si>
  <si>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</si>
  <si>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</si>
  <si>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</si>
  <si>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</si>
  <si>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</si>
  <si>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</si>
  <si>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</si>
  <si>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</si>
  <si>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</si>
  <si>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</si>
  <si>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</si>
  <si>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</si>
  <si>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</si>
  <si>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</si>
  <si>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</si>
  <si>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</si>
  <si>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</si>
  <si>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</si>
  <si>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</si>
  <si>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</si>
  <si>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</si>
  <si>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</si>
  <si>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</si>
  <si>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</si>
  <si>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</si>
  <si>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</si>
  <si>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</si>
  <si>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</si>
  <si>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</si>
  <si>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</si>
  <si>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</si>
  <si>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</si>
  <si>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</si>
  <si>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</si>
  <si>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</si>
  <si>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</si>
  <si>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</si>
  <si>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</si>
  <si>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</si>
  <si>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</si>
  <si>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</si>
  <si>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</si>
  <si>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</si>
  <si>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</si>
  <si>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</si>
  <si>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</si>
  <si>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</si>
  <si>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</si>
  <si>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</si>
  <si>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</si>
  <si>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</si>
  <si>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</si>
  <si>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</si>
  <si>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</si>
  <si>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</si>
  <si>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</si>
  <si>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</si>
  <si>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</si>
  <si>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</si>
  <si>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</si>
  <si>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</si>
  <si>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</si>
  <si>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</si>
  <si>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</si>
  <si>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</si>
  <si>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</si>
  <si>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</si>
  <si>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</si>
  <si>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</si>
  <si>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</si>
  <si>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</si>
  <si>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</si>
  <si>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</si>
  <si>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</si>
  <si>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</si>
  <si>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</si>
  <si>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</si>
  <si>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</si>
  <si>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</si>
  <si>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</si>
  <si>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</si>
  <si>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</si>
  <si>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</si>
  <si>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</si>
  <si>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</si>
  <si>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</si>
  <si>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</si>
  <si>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</si>
  <si>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</si>
  <si>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</si>
  <si>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</si>
  <si>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</si>
  <si>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</si>
  <si>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</si>
  <si>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</si>
  <si>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</si>
  <si>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</si>
  <si>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</si>
  <si>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</si>
  <si>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</si>
  <si>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</si>
  <si>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</si>
  <si>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</si>
  <si>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</si>
  <si>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</si>
  <si>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</si>
  <si>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</si>
  <si>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</si>
  <si>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</si>
  <si>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</si>
  <si>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</si>
  <si>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</si>
  <si>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</si>
  <si>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</si>
  <si>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</si>
  <si>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</si>
  <si>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</si>
  <si>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</si>
  <si>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</si>
  <si>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</si>
  <si>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</si>
  <si>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</si>
  <si>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</si>
  <si>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</si>
  <si>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</si>
  <si>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</si>
  <si>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</si>
  <si>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</si>
  <si>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</si>
  <si>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</si>
  <si>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</si>
  <si>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</si>
  <si>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</si>
  <si>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</si>
  <si>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</si>
  <si>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</si>
  <si>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</si>
  <si>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</si>
  <si>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</si>
  <si>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</si>
  <si>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</si>
  <si>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</si>
  <si>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</si>
  <si>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</si>
  <si>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</si>
  <si>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</si>
  <si>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</si>
  <si>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</si>
  <si>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</si>
  <si>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</si>
  <si>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</si>
  <si>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</si>
  <si>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</si>
  <si>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</si>
  <si>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</si>
  <si>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</si>
  <si>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</si>
  <si>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</si>
  <si>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</si>
  <si>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</si>
  <si>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</si>
  <si>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</si>
  <si>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</si>
  <si>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</si>
  <si>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</si>
  <si>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</si>
  <si>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</si>
  <si>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</si>
  <si>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</si>
  <si>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</si>
  <si>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</si>
  <si>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</si>
  <si>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</si>
  <si>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</si>
  <si>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</si>
  <si>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</si>
  <si>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</si>
  <si>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</si>
  <si>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</si>
  <si>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</si>
  <si>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</si>
  <si>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</si>
  <si>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</si>
  <si>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</si>
  <si>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</si>
  <si>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</si>
  <si>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</si>
  <si>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</si>
  <si>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</si>
  <si>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</si>
  <si>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</si>
  <si>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</si>
  <si>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</si>
  <si>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</si>
  <si>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</si>
  <si>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</si>
  <si>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</si>
  <si>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</si>
  <si>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</si>
  <si>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</si>
  <si>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</si>
  <si>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</si>
  <si>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</si>
  <si>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</si>
  <si>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</si>
  <si>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</si>
  <si>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</si>
  <si>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</si>
  <si>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</si>
  <si>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</si>
  <si>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</si>
  <si>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</si>
  <si>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</si>
  <si>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</si>
  <si>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</si>
  <si>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</si>
  <si>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</si>
  <si>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</si>
  <si>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</si>
  <si>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</si>
  <si>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</si>
  <si>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</si>
  <si>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</si>
  <si>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</si>
  <si>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</si>
  <si>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</si>
  <si>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</si>
  <si>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</si>
  <si>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</si>
  <si>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</si>
  <si>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</si>
  <si>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</si>
  <si>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</si>
  <si>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</si>
  <si>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</si>
  <si>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</si>
  <si>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</si>
  <si>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</si>
  <si>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</si>
  <si>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</si>
  <si>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</si>
  <si>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</si>
  <si>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</si>
  <si>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</si>
  <si>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</si>
  <si>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</si>
  <si>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</si>
  <si>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</si>
  <si>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</si>
  <si>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</si>
  <si>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</si>
  <si>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</si>
  <si>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</si>
  <si>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</si>
  <si>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</si>
  <si>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</si>
  <si>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</si>
  <si>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</si>
  <si>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</si>
  <si>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</si>
  <si>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</si>
  <si>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</si>
  <si>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</si>
  <si>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</si>
  <si>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</si>
  <si>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</si>
  <si>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</si>
  <si>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</si>
  <si>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</si>
  <si>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</si>
  <si>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</si>
  <si>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</si>
  <si>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</si>
  <si>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</si>
  <si>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</si>
  <si>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</si>
  <si>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</si>
  <si>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</si>
  <si>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</si>
  <si>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</si>
  <si>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</si>
  <si>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</si>
  <si>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</si>
  <si>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</si>
  <si>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</si>
  <si>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</si>
  <si>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</si>
  <si>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</si>
  <si>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</si>
  <si>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</si>
  <si>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</si>
  <si>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</si>
  <si>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</si>
  <si>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</si>
  <si>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</si>
  <si>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</si>
  <si>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</si>
  <si>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</si>
  <si>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</si>
  <si>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</si>
  <si>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</si>
  <si>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</si>
  <si>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</si>
  <si>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</si>
  <si>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</si>
  <si>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</si>
  <si>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</si>
  <si>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</si>
  <si>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</si>
  <si>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</si>
  <si>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</si>
  <si>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</si>
  <si>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</si>
  <si>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</si>
  <si>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</si>
  <si>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</si>
  <si>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</si>
  <si>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</si>
  <si>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</si>
  <si>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</si>
  <si>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</si>
  <si>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</si>
  <si>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</si>
  <si>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</si>
  <si>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</si>
  <si>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</si>
  <si>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</si>
  <si>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</si>
  <si>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</si>
  <si>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</si>
  <si>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</si>
  <si>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</si>
  <si>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</si>
  <si>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</si>
  <si>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</si>
  <si>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</si>
  <si>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</si>
  <si>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</si>
  <si>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</si>
  <si>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</si>
  <si>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</si>
  <si>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</si>
  <si>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</si>
  <si>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</si>
  <si>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</si>
  <si>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</si>
  <si>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</si>
  <si>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</si>
  <si>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</si>
  <si>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</si>
  <si>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</si>
  <si>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</si>
  <si>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</si>
  <si>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</si>
  <si>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</si>
  <si>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</si>
  <si>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</si>
  <si>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</si>
  <si>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</si>
  <si>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</si>
  <si>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</si>
  <si>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</si>
  <si>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</si>
  <si>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</si>
  <si>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</si>
  <si>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</si>
  <si>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</si>
  <si>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</si>
  <si>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</si>
  <si>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</si>
  <si>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</si>
  <si>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</si>
  <si>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</si>
  <si>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</si>
  <si>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</si>
  <si>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</si>
  <si>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</si>
  <si>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</si>
  <si>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</si>
  <si>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</si>
  <si>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</si>
  <si>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</si>
  <si>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</si>
  <si>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</si>
  <si>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</si>
  <si>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</si>
  <si>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</si>
  <si>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</si>
  <si>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</si>
  <si>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</si>
  <si>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</si>
  <si>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</si>
  <si>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</si>
  <si>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</si>
  <si>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</si>
  <si>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</si>
  <si>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</si>
  <si>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</si>
  <si>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</si>
  <si>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</si>
  <si>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</si>
  <si>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</si>
  <si>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</si>
  <si>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</si>
  <si>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</si>
  <si>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</si>
  <si>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</si>
  <si>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</si>
  <si>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</si>
  <si>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</si>
  <si>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</si>
  <si>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</si>
  <si>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</si>
  <si>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</si>
  <si>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</si>
  <si>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</si>
  <si>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</si>
  <si>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</si>
  <si>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</si>
  <si>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</si>
  <si>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</si>
  <si>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</si>
  <si>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</si>
  <si>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</si>
  <si>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</si>
  <si>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</si>
  <si>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</si>
  <si>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</si>
  <si>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</si>
  <si>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</si>
  <si>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</si>
  <si>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</si>
  <si>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</si>
  <si>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</si>
  <si>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</si>
  <si>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</si>
  <si>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</si>
  <si>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</si>
  <si>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</si>
  <si>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</si>
  <si>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</si>
  <si>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</si>
  <si>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</si>
  <si>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</si>
  <si>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</si>
  <si>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</si>
  <si>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</si>
  <si>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</si>
  <si>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</si>
  <si>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</si>
  <si>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</si>
  <si>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</si>
  <si>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</si>
  <si>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</si>
  <si>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</si>
  <si>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</si>
  <si>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</si>
  <si>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</si>
  <si>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</si>
  <si>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</si>
  <si>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</si>
  <si>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</si>
  <si>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</si>
  <si>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</si>
  <si>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</si>
  <si>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</si>
  <si>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</si>
  <si>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</si>
  <si>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</si>
  <si>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</si>
  <si>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</si>
  <si>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</si>
  <si>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</si>
  <si>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</si>
  <si>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</si>
  <si>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</si>
  <si>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</si>
  <si>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</si>
  <si>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</si>
  <si>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</si>
  <si>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</si>
  <si>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</si>
  <si>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</si>
  <si>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</si>
  <si>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</si>
  <si>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</si>
  <si>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</si>
  <si>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</si>
  <si>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</si>
  <si>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</si>
  <si>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</si>
  <si>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</si>
  <si>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</si>
  <si>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</si>
  <si>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</si>
  <si>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</si>
  <si>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</si>
  <si>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</si>
  <si>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</si>
  <si>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</si>
  <si>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</si>
  <si>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</si>
  <si>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</si>
  <si>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</si>
  <si>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</si>
  <si>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</si>
  <si>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</si>
  <si>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</si>
  <si>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</si>
  <si>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</si>
  <si>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</si>
  <si>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</si>
  <si>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</si>
  <si>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</si>
  <si>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</si>
  <si>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</si>
  <si>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</si>
  <si>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</si>
  <si>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</si>
  <si>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</si>
  <si>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</si>
  <si>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</si>
  <si>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</si>
  <si>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</si>
  <si>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</si>
  <si>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</si>
  <si>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</si>
  <si>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</si>
  <si>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</si>
  <si>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</si>
  <si>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</si>
  <si>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</si>
  <si>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</si>
  <si>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</si>
  <si>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</si>
  <si>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</si>
  <si>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</si>
  <si>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</si>
  <si>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</si>
  <si>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</si>
  <si>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</si>
  <si>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</si>
  <si>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</si>
  <si>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</si>
  <si>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</si>
  <si>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</si>
  <si>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</si>
  <si>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</si>
  <si>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</si>
  <si>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</si>
  <si>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</si>
  <si>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</si>
  <si>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</si>
  <si>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</si>
  <si>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</si>
  <si>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</si>
  <si>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</si>
  <si>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</si>
  <si>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</si>
  <si>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</si>
  <si>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</si>
  <si>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</si>
  <si>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</si>
  <si>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</si>
  <si>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</si>
  <si>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</si>
  <si>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</si>
  <si>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</si>
  <si>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</si>
  <si>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</si>
  <si>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</si>
  <si>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</si>
  <si>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</si>
  <si>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</si>
  <si>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</si>
  <si>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</si>
  <si>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</si>
  <si>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</si>
  <si>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</si>
  <si>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</si>
  <si>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</si>
  <si>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</si>
  <si>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</si>
  <si>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</si>
  <si>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</si>
  <si>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</si>
  <si>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</si>
  <si>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</si>
  <si>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</si>
  <si>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</si>
  <si>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</si>
  <si>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</si>
  <si>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</si>
  <si>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</si>
  <si>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</si>
  <si>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</si>
  <si>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</si>
  <si>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</si>
  <si>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</si>
  <si>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</si>
  <si>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</si>
  <si>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</si>
  <si>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</si>
  <si>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</si>
  <si>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</si>
  <si>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</si>
  <si>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</si>
  <si>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</si>
  <si>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</si>
  <si>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</si>
  <si>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</si>
  <si>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</si>
  <si>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</si>
  <si>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</si>
  <si>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</si>
  <si>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</si>
  <si>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</si>
  <si>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</si>
  <si>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</si>
  <si>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</si>
  <si>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</si>
  <si>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</si>
  <si>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</si>
  <si>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</si>
  <si>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</si>
  <si>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</si>
  <si>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</si>
  <si>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</si>
  <si>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</si>
  <si>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</si>
  <si>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</si>
  <si>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</si>
  <si>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</si>
  <si>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</si>
  <si>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</si>
  <si>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</si>
  <si>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</si>
  <si>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</si>
  <si>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</si>
  <si>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</si>
  <si>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</si>
  <si>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</si>
  <si>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</si>
  <si>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</si>
  <si>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</si>
  <si>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</si>
  <si>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</si>
  <si>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</si>
  <si>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</si>
  <si>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</si>
  <si>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</si>
  <si>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</si>
  <si>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</si>
  <si>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</si>
  <si>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</si>
  <si>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</si>
  <si>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</si>
  <si>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</si>
  <si>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</si>
  <si>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</si>
  <si>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</si>
  <si>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</si>
  <si>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</si>
  <si>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</si>
  <si>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</si>
  <si>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</si>
  <si>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</si>
  <si>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</si>
  <si>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</si>
  <si>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</si>
  <si>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</si>
  <si>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</si>
  <si>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</si>
  <si>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</si>
  <si>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</si>
  <si>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</si>
  <si>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</si>
  <si>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</si>
  <si>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</si>
  <si>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</si>
  <si>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</si>
  <si>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</si>
  <si>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</si>
  <si>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</si>
  <si>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</si>
  <si>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</si>
  <si>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</si>
  <si>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</si>
  <si>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</si>
  <si>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</si>
  <si>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</si>
  <si>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</si>
  <si>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</si>
  <si>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</si>
  <si>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</si>
  <si>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</si>
  <si>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</si>
  <si>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</si>
  <si>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</si>
  <si>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</si>
  <si>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</si>
  <si>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</si>
  <si>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</si>
  <si>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</si>
  <si>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</si>
  <si>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</si>
  <si>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</si>
  <si>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</si>
  <si>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</si>
  <si>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</si>
  <si>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</si>
  <si>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</si>
  <si>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</si>
  <si>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</si>
  <si>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</si>
  <si>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</si>
  <si>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</si>
  <si>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</si>
  <si>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</si>
  <si>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</si>
  <si>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</si>
  <si>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</si>
  <si>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</si>
  <si>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</si>
  <si>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</si>
  <si>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</si>
  <si>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</si>
  <si>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</si>
  <si>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</si>
  <si>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</si>
  <si>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</si>
  <si>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</si>
  <si>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</si>
  <si>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</si>
  <si>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</si>
  <si>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</si>
  <si>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</si>
  <si>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</si>
  <si>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</si>
  <si>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</si>
  <si>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</si>
  <si>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</si>
  <si>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</si>
  <si>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</si>
  <si>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</si>
  <si>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</si>
  <si>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</si>
  <si>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</si>
  <si>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</si>
  <si>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</si>
  <si>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</si>
  <si>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</si>
  <si>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</si>
  <si>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</si>
  <si>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</si>
  <si>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</si>
  <si>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</si>
  <si>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</si>
  <si>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</si>
  <si>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</si>
  <si>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</si>
  <si>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</si>
  <si>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</si>
  <si>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</si>
  <si>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</si>
  <si>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</si>
  <si>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</si>
  <si>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</si>
  <si>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</si>
  <si>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</si>
  <si>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</si>
  <si>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</si>
  <si>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</si>
  <si>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</si>
  <si>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</si>
  <si>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</si>
  <si>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</si>
  <si>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</si>
  <si>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</si>
  <si>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</si>
  <si>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</si>
  <si>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</si>
  <si>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</si>
  <si>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</si>
  <si>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</si>
  <si>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</si>
  <si>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</si>
  <si>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</si>
  <si>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</si>
  <si>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</si>
  <si>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</si>
  <si>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</si>
  <si>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</si>
  <si>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</si>
  <si>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</si>
  <si>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</si>
  <si>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</si>
  <si>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</si>
  <si>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</si>
  <si>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</si>
  <si>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</si>
  <si>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</si>
  <si>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</si>
  <si>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</si>
  <si>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</si>
  <si>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</si>
  <si>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</si>
  <si>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</si>
  <si>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</si>
  <si>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</si>
  <si>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</si>
  <si>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</si>
  <si>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</si>
  <si>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</si>
  <si>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</si>
  <si>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</si>
  <si>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</si>
  <si>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</si>
  <si>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</si>
  <si>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</si>
  <si>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</si>
  <si>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</si>
  <si>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</si>
  <si>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</si>
  <si>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</si>
  <si>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</si>
  <si>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</si>
  <si>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</si>
  <si>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</si>
  <si>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</si>
  <si>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</si>
  <si>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</si>
  <si>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</si>
  <si>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</si>
  <si>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</si>
  <si>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</si>
  <si>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</si>
  <si>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</si>
  <si>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</si>
  <si>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</si>
  <si>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</si>
  <si>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</si>
  <si>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</si>
  <si>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</si>
  <si>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</si>
  <si>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</si>
  <si>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</si>
  <si>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</si>
  <si>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</si>
  <si>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</si>
  <si>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</si>
  <si>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</si>
  <si>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</si>
  <si>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</si>
  <si>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</si>
  <si>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</si>
  <si>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</si>
  <si>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</si>
  <si>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</si>
  <si>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</si>
  <si>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</si>
  <si>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</si>
  <si>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</si>
  <si>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</si>
  <si>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</si>
  <si>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</si>
  <si>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</si>
  <si>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</si>
  <si>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</si>
  <si>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</si>
  <si>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</si>
  <si>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</si>
  <si>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</si>
  <si>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</si>
  <si>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</si>
  <si>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</si>
  <si>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</si>
  <si>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</si>
  <si>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</si>
  <si>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</si>
  <si>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</si>
  <si>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</si>
  <si>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</si>
  <si>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</si>
  <si>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</si>
  <si>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</si>
  <si>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</si>
  <si>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</si>
  <si>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</si>
  <si>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</si>
  <si>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</si>
  <si>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</si>
  <si>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</si>
  <si>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</si>
  <si>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</si>
  <si>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</si>
  <si>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</si>
  <si>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</si>
  <si>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</si>
  <si>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</si>
  <si>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</si>
  <si>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</si>
  <si>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</si>
  <si>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</si>
  <si>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</si>
  <si>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</si>
  <si>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</si>
  <si>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</si>
  <si>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</si>
  <si>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</si>
  <si>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</si>
  <si>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</si>
  <si>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</si>
  <si>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</si>
  <si>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</si>
  <si>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</si>
  <si>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</si>
  <si>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</si>
  <si>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</si>
  <si>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</si>
  <si>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</si>
  <si>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</si>
  <si>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</si>
  <si>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</si>
  <si>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</si>
  <si>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</si>
  <si>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</si>
  <si>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</si>
  <si>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</si>
  <si>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</si>
  <si>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</si>
  <si>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</si>
  <si>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</si>
  <si>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</si>
  <si>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</si>
  <si>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</si>
  <si>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</si>
  <si>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</si>
  <si>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</si>
  <si>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</si>
  <si>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</si>
  <si>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</si>
  <si>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</si>
  <si>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</si>
  <si>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</si>
  <si>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</si>
  <si>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</si>
  <si>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</si>
  <si>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</si>
  <si>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</si>
  <si>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</si>
  <si>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</si>
  <si>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</si>
  <si>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</si>
  <si>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</si>
  <si>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</si>
  <si>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</si>
  <si>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</si>
  <si>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</si>
  <si>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</si>
  <si>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</si>
  <si>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</si>
  <si>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</si>
  <si>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</si>
  <si>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</si>
  <si>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</si>
  <si>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</si>
  <si>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</si>
  <si>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</si>
  <si>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</si>
  <si>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</si>
  <si>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</si>
  <si>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</si>
  <si>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</si>
  <si>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</si>
  <si>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</si>
  <si>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</si>
  <si>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</si>
  <si>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</si>
  <si>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</si>
  <si>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</si>
  <si>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</si>
  <si>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</si>
  <si>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</si>
  <si>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</si>
  <si>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</si>
  <si>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</si>
  <si>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</si>
  <si>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</si>
  <si>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</si>
  <si>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Titanium Industries, Inc.</t>
  </si>
  <si>
    <t>Metals distributor, titanium, stainless steel, nickel base alloys, aluminum and specialty steels.</t>
  </si>
  <si>
    <t>UEI</t>
  </si>
  <si>
    <t>WY3RNC5GMY36</t>
  </si>
  <si>
    <t>18 Green Pond Road, Rockaway, NJ 07866</t>
  </si>
  <si>
    <t>Carmela Collazos</t>
  </si>
  <si>
    <t>ccollazos@titanium.com</t>
  </si>
  <si>
    <t>973-983-6226</t>
  </si>
  <si>
    <t>Quality Administrator</t>
  </si>
  <si>
    <t>3 titanium alloys have 2% tin from virgin and recycled materials</t>
  </si>
  <si>
    <t>Hastelloy alloys have 3-4% tungsten from virgin and recycled materials</t>
  </si>
  <si>
    <t>3 Titanium alloys have 2% Tin</t>
  </si>
  <si>
    <t>Hastelloy alloys have 3-4 % Tungsten</t>
  </si>
  <si>
    <t>combination of virgin and recycled materials</t>
  </si>
  <si>
    <t>Supplier CMRT</t>
  </si>
  <si>
    <t>Not a public company or producer of specialty metals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</si>
</sst>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collazos@titaniu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collazos@titaniu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8"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15"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15804</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t="s">
        <v>15805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t="s">
        <v>15807</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488</v>
      </c>
      <c r="E51" s="327"/>
      <c r="F51" s="47"/>
      <c r="G51" s="328" t="s">
        <v>15808</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488</v>
      </c>
      <c r="E53" s="327"/>
      <c r="F53" s="47"/>
      <c r="G53" s="328" t="s">
        <v>15808</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491</v>
      </c>
      <c r="E57" s="348"/>
      <c r="F57" s="47"/>
      <c r="G57" s="328" t="s">
        <v>15809</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491</v>
      </c>
      <c r="E59" s="348"/>
      <c r="F59" s="47"/>
      <c r="G59" s="328" t="s">
        <v>15809</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t="s">
        <v>15810</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Yes</v>
      </c>
    </row>
    <row r="103" spans="2:7" ht="15.75" hidden="1">
      <c r="B103" s="236" t="s">
        <v>2483</v>
      </c>
      <c r="D103" s="282" t="str">
        <f>IF(AND(OR($D$28="Yes",$D$28=""),OR($D$34="Yes",$D$34="")),"No","")</f>
        <v/>
      </c>
      <c r="E103" s="282" t="str">
        <f>IF(AND(OR($D$27="Yes",$D$27=""),OR($D$33="Yes",$D$33="")),"Greater than 90%","")</f>
        <v>Greater than 90%</v>
      </c>
      <c r="G103" s="282" t="str">
        <f>IF(OR($D$29="Yes",$D$29=""),"No","")</f>
        <v>No</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56" fitToHeight="0" orientation="landscape"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1030</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ca="1" si="1">IF(AND(C5="Smelter not listed",OR(LEN(D5)=0,LEN(E5)=0)),1,0)</f>
        <v>0</v>
      </c>
      <c r="AB5" s="228" t="str">
        <f t="shared" ref="AB5" si="2">B5&amp;C5</f>
        <v>TinMinsur</v>
      </c>
    </row>
    <row r="6" spans="1:34" s="227" customFormat="1" ht="19.899999999999999" customHeight="1">
      <c r="A6" s="262"/>
      <c r="B6" s="182" t="s">
        <v>1126</v>
      </c>
      <c r="C6" s="186" t="s">
        <v>12430</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3">IF(B6="","",IF(ISERROR(MATCH($E6,CL,0)),"Unknown",INDIRECT("'C'!$A$"&amp;MATCH($E6,CL,0)+1)))</f>
        <v>BR</v>
      </c>
      <c r="T6" s="181" t="str">
        <f ca="1">IF(B6="","",IF(ISERROR(MATCH($J6,SorP!$B$1:$B$6279,0)),"",INDIRECT("'SorP'!$A$"&amp;MATCH($S6&amp;$J6,SorP!C:C,0))))</f>
        <v>BR-SP</v>
      </c>
      <c r="U6" s="201"/>
      <c r="V6" s="226">
        <f>IF(C6="",NA(),IF(OR(C6="Smelter not listed",C6="Smelter not yet identified"),MATCH($B6&amp;$D6,'Smelter Look-up'!$J:$J,0),MATCH($B6&amp;$C6,'Smelter Look-up'!$J:$J,0)))</f>
        <v>465</v>
      </c>
      <c r="X6" s="227">
        <f t="shared" ref="X6:X37" ca="1" si="4">IF(AND(C6="Smelter not listed",OR(LEN(D6)=0,LEN(E6)=0)),1,0)</f>
        <v>0</v>
      </c>
      <c r="AB6" s="228" t="str">
        <f t="shared" ref="AB6:AB37" si="5">B6&amp;C6</f>
        <v>TinMineracao Taboca S.A.</v>
      </c>
    </row>
    <row r="7" spans="1:34" s="227" customFormat="1" ht="19.899999999999999" customHeight="1">
      <c r="A7" s="262"/>
      <c r="B7" s="182" t="s">
        <v>1126</v>
      </c>
      <c r="C7" s="186" t="s">
        <v>12932</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3"/>
        <v>BE</v>
      </c>
      <c r="T7" s="181" t="str">
        <f ca="1">IF(B7="","",IF(ISERROR(MATCH($J7,SorP!$B$1:$B$6279,0)),"",INDIRECT("'SorP'!$A$"&amp;MATCH($S7&amp;$J7,SorP!C:C,0))))</f>
        <v>BE-VAN</v>
      </c>
      <c r="U7" s="201"/>
      <c r="V7" s="226">
        <f>IF(C7="",NA(),IF(OR(C7="Smelter not listed",C7="Smelter not yet identified"),MATCH($B7&amp;$D7,'Smelter Look-up'!$J:$J,0),MATCH($B7&amp;$C7,'Smelter Look-up'!$J:$J,0)))</f>
        <v>463</v>
      </c>
      <c r="X7" s="227">
        <f t="shared" ca="1" si="4"/>
        <v>0</v>
      </c>
      <c r="AB7" s="228" t="str">
        <f t="shared" si="5"/>
        <v>TinMetallo Belgium N.V.</v>
      </c>
    </row>
    <row r="8" spans="1:34" s="227" customFormat="1" ht="19.899999999999999" customHeight="1">
      <c r="A8" s="262"/>
      <c r="B8" s="182" t="s">
        <v>1126</v>
      </c>
      <c r="C8" s="186" t="s">
        <v>811</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3"/>
        <v>PL</v>
      </c>
      <c r="T8" s="181" t="str">
        <f ca="1">IF(B8="","",IF(ISERROR(MATCH($J8,SorP!$B$1:$B$6279,0)),"",INDIRECT("'SorP'!$A$"&amp;MATCH($S8&amp;$J8,SorP!C:C,0))))</f>
        <v>PL-18</v>
      </c>
      <c r="U8" s="201"/>
      <c r="V8" s="226">
        <f>IF(C8="",NA(),IF(OR(C8="Smelter not listed",C8="Smelter not yet identified"),MATCH($B8&amp;$D8,'Smelter Look-up'!$J:$J,0),MATCH($B8&amp;$C8,'Smelter Look-up'!$J:$J,0)))</f>
        <v>430</v>
      </c>
      <c r="X8" s="227">
        <f t="shared" ca="1" si="4"/>
        <v>0</v>
      </c>
      <c r="AB8" s="228" t="str">
        <f t="shared" si="5"/>
        <v>TinFenix Metals</v>
      </c>
    </row>
    <row r="9" spans="1:34" s="227" customFormat="1" ht="19.899999999999999" customHeight="1">
      <c r="A9" s="262"/>
      <c r="B9" s="182" t="s">
        <v>1128</v>
      </c>
      <c r="C9" s="186" t="s">
        <v>1161</v>
      </c>
      <c r="D9" s="230"/>
      <c r="E9" s="182" t="str">
        <f ca="1">IF(ISERROR($V9),"",OFFSET('Smelter Look-up'!$D$4,$V9-4,0)&amp;"")</f>
        <v>UNITED STATES OF AMERICA</v>
      </c>
      <c r="F9" s="182" t="str">
        <f ca="1">IF(ISERROR($V9),"",OFFSET('Smelter Look-up'!$E$4,$V9-4,0))</f>
        <v>CID000105</v>
      </c>
      <c r="G9" s="182" t="str">
        <f ca="1">IF(C9=$X$4,IF(ISERROR($V9),"Enter smelter details","RMI"),IF(ISERROR($V9),"",OFFSET('Smelter Look-up'!$F$4,$V9-4,0)))</f>
        <v>RMI</v>
      </c>
      <c r="H9" s="183">
        <f ca="1">IF(ISERROR($V9),"",OFFSET('Smelter Look-up'!$G$4,$V9-4,0))</f>
        <v>0</v>
      </c>
      <c r="I9" s="184" t="str">
        <f ca="1">IF(ISERROR($V9),"",OFFSET('Smelter Look-up'!$H$4,$V9-4,0))</f>
        <v>Huntsville</v>
      </c>
      <c r="J9" s="184" t="str">
        <f ca="1">IF(ISERROR($V9),"",OFFSET('Smelter Look-up'!$I$4,$V9-4,0))</f>
        <v>Alabama</v>
      </c>
      <c r="K9" s="224"/>
      <c r="L9" s="224"/>
      <c r="M9" s="224"/>
      <c r="N9" s="224"/>
      <c r="O9" s="224"/>
      <c r="P9" s="185"/>
      <c r="Q9" s="225"/>
      <c r="R9" s="182" t="str">
        <f ca="1">IF(ISERROR($V9),"",OFFSET('Smelter Look-up'!$C$4,$V9-4,0)&amp;"")</f>
        <v>Kennametal Huntsville</v>
      </c>
      <c r="S9" s="181" t="str">
        <f t="shared" ca="1" si="3"/>
        <v>US</v>
      </c>
      <c r="T9" s="181" t="str">
        <f ca="1">IF(B9="","",IF(ISERROR(MATCH($J9,SorP!$B$1:$B$6279,0)),"",INDIRECT("'SorP'!$A$"&amp;MATCH($S9&amp;$J9,SorP!C:C,0))))</f>
        <v>US-AL</v>
      </c>
      <c r="U9" s="201"/>
      <c r="V9" s="226">
        <f>IF(C9="",NA(),IF(OR(C9="Smelter not listed",C9="Smelter not yet identified"),MATCH($B9&amp;$D9,'Smelter Look-up'!$J:$J,0),MATCH($B9&amp;$C9,'Smelter Look-up'!$J:$J,0)))</f>
        <v>567</v>
      </c>
      <c r="X9" s="227">
        <f t="shared" ca="1" si="4"/>
        <v>0</v>
      </c>
      <c r="AB9" s="228" t="str">
        <f t="shared" si="5"/>
        <v>TungstenATI Tungsten Materials</v>
      </c>
    </row>
    <row r="10" spans="1:34" s="227" customFormat="1" ht="19.899999999999999" customHeight="1">
      <c r="A10" s="262"/>
      <c r="B10" s="182" t="s">
        <v>1128</v>
      </c>
      <c r="C10" s="186" t="s">
        <v>13809</v>
      </c>
      <c r="D10" s="230"/>
      <c r="E10" s="182" t="str">
        <f ca="1">IF(ISERROR($V10),"",OFFSET('Smelter Look-up'!$D$4,$V10-4,0)&amp;"")</f>
        <v>JAPAN</v>
      </c>
      <c r="F10" s="182" t="str">
        <f ca="1">IF(ISERROR($V10),"",OFFSET('Smelter Look-up'!$E$4,$V10-4,0))</f>
        <v>CID000004</v>
      </c>
      <c r="G10" s="182" t="str">
        <f ca="1">IF(C10=$X$4,IF(ISERROR($V10),"Enter smelter details","RMI"),IF(ISERROR($V10),"",OFFSET('Smelter Look-up'!$F$4,$V10-4,0)))</f>
        <v>RMI</v>
      </c>
      <c r="H10" s="183">
        <f ca="1">IF(ISERROR($V10),"",OFFSET('Smelter Look-up'!$G$4,$V10-4,0))</f>
        <v>0</v>
      </c>
      <c r="I10" s="184" t="str">
        <f ca="1">IF(ISERROR($V10),"",OFFSET('Smelter Look-up'!$H$4,$V10-4,0))</f>
        <v>Toyama City</v>
      </c>
      <c r="J10" s="184" t="str">
        <f ca="1">IF(ISERROR($V10),"",OFFSET('Smelter Look-up'!$I$4,$V10-4,0))</f>
        <v>Toyama</v>
      </c>
      <c r="K10" s="224"/>
      <c r="L10" s="224"/>
      <c r="M10" s="224"/>
      <c r="N10" s="224"/>
      <c r="O10" s="224"/>
      <c r="P10" s="185"/>
      <c r="Q10" s="225"/>
      <c r="R10" s="182" t="str">
        <f ca="1">IF(ISERROR($V10),"",OFFSET('Smelter Look-up'!$C$4,$V10-4,0)&amp;"")</f>
        <v>A.L.M.T. Corp.</v>
      </c>
      <c r="S10" s="181" t="str">
        <f t="shared" ca="1" si="3"/>
        <v>JP</v>
      </c>
      <c r="T10" s="181" t="str">
        <f ca="1">IF(B10="","",IF(ISERROR(MATCH($J10,SorP!$B$1:$B$6279,0)),"",INDIRECT("'SorP'!$A$"&amp;MATCH($S10&amp;$J10,SorP!C:C,0))))</f>
        <v>JP-16</v>
      </c>
      <c r="U10" s="201"/>
      <c r="V10" s="226">
        <f>IF(C10="",NA(),IF(OR(C10="Smelter not listed",C10="Smelter not yet identified"),MATCH($B10&amp;$D10,'Smelter Look-up'!$J:$J,0),MATCH($B10&amp;$C10,'Smelter Look-up'!$J:$J,0)))</f>
        <v>557</v>
      </c>
      <c r="X10" s="227">
        <f t="shared" ca="1" si="4"/>
        <v>0</v>
      </c>
      <c r="AB10" s="228" t="str">
        <f t="shared" si="5"/>
        <v>TungstenA.L.M.T. Corp.</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Titanium Industries,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Metals distributor, titanium, stainless steel, nickel base alloys, aluminum and specialty steels.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Carmela Collazos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ccollazos@titanium.com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973-983-6226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Carmela Collazos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ccollazos@titanium.com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Yes</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None</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None</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http://schemas.openxmlformats.org/package/2006/metadata/core-properties"/>
    <ds:schemaRef ds:uri="a54701f6-876b-4337-a24e-543e1bd311e6"/>
    <ds:schemaRef ds:uri="6e8a5f3d-031c-4996-804e-0e28298fe1e2"/>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Carmela Collazos</cp:lastModifiedBy>
  <cp:lastPrinted>2023-05-31T18:36:11Z</cp:lastPrinted>
  <dcterms:created xsi:type="dcterms:W3CDTF">2010-06-21T21:00:23Z</dcterms:created>
  <dcterms:modified xsi:type="dcterms:W3CDTF">2023-05-31T18:42:06Z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