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Home Folder\Conflict Mineral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230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9"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1" i="5"/>
  <c r="T10" i="5"/>
  <c r="T9" i="5"/>
  <c r="T8" i="5"/>
  <c r="T7"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1" i="5"/>
  <c r="S10" i="5"/>
  <c r="S9" i="5"/>
  <c r="S8"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<sst xmlns="http://schemas.openxmlformats.org/spreadsheetml/2006/main" count="22010" uniqueCount="15622">
  <si>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</si>
  <si>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</si>
  <si>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</si>
  <si>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</si>
  <si>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</si>
  <si>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</si>
  <si>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</si>
  <si>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</si>
  <si>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</si>
  <si>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</si>
  <si>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</si>
  <si>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</si>
  <si>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</si>
  <si>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</si>
  <si>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</si>
  <si>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</si>
  <si>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</si>
  <si>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</si>
  <si>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</si>
  <si>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</si>
  <si>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</si>
  <si>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</si>
  <si>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</si>
  <si>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</si>
  <si>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</si>
  <si>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</si>
  <si>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</si>
  <si>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</si>
  <si>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</si>
  <si>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</si>
  <si>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</si>
  <si>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</si>
  <si>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</si>
  <si>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</si>
  <si>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</si>
  <si>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</si>
  <si>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</si>
  <si>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</si>
  <si>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</si>
  <si>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</si>
  <si>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</si>
  <si>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</si>
  <si>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</si>
  <si>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</si>
  <si>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</si>
  <si>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</si>
  <si>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</si>
  <si>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</si>
  <si>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</si>
  <si>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</si>
  <si>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</si>
  <si>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</si>
  <si>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</si>
  <si>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</si>
  <si>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</si>
  <si>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</si>
  <si>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</si>
  <si>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</si>
  <si>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</si>
  <si>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</si>
  <si>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</si>
  <si>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</si>
  <si>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</si>
  <si>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</si>
  <si>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</si>
  <si>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</si>
  <si>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</si>
  <si>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</si>
  <si>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</si>
  <si>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</si>
  <si>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</si>
  <si>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</si>
  <si>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</si>
  <si>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</si>
  <si>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</si>
  <si>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</si>
  <si>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</si>
  <si>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</si>
  <si>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</si>
  <si>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</si>
  <si>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</si>
  <si>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</si>
  <si>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</si>
  <si>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</si>
  <si>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</si>
  <si>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</si>
  <si>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</si>
  <si>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</si>
  <si>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</si>
  <si>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</si>
  <si>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</si>
  <si>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</si>
  <si>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</si>
  <si>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</si>
  <si>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</si>
  <si>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</si>
  <si>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</si>
  <si>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</si>
  <si>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</si>
  <si>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</si>
  <si>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</si>
  <si>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</si>
  <si>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</si>
  <si>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</si>
  <si>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</si>
  <si>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</si>
  <si>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</si>
  <si>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</si>
  <si>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</si>
  <si>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</si>
  <si>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</si>
  <si>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</si>
  <si>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</si>
  <si>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</si>
  <si>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</si>
  <si>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</si>
  <si>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</si>
  <si>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</si>
  <si>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</si>
  <si>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</si>
  <si>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</si>
  <si>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</si>
  <si>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</si>
  <si>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</si>
  <si>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</si>
  <si>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</si>
  <si>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</si>
  <si>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</si>
  <si>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</si>
  <si>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</si>
  <si>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</si>
  <si>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</si>
  <si>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</si>
  <si>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</si>
  <si>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</si>
  <si>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</si>
  <si>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</si>
  <si>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</si>
  <si>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</si>
  <si>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</si>
  <si>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</si>
  <si>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</si>
  <si>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</si>
  <si>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</si>
  <si>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</si>
  <si>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</si>
  <si>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</si>
  <si>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</si>
  <si>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</si>
  <si>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</si>
  <si>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</si>
  <si>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</si>
  <si>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</si>
  <si>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</si>
  <si>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</si>
  <si>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</si>
  <si>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</si>
  <si>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</si>
  <si>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</si>
  <si>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</si>
  <si>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</si>
  <si>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</si>
  <si>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</si>
  <si>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</si>
  <si>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</si>
  <si>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</si>
  <si>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</si>
  <si>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</si>
  <si>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</si>
  <si>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</si>
  <si>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</si>
  <si>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</si>
  <si>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</si>
  <si>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</si>
  <si>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</si>
  <si>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</si>
  <si>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</si>
  <si>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</si>
  <si>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</si>
  <si>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</si>
  <si>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</si>
  <si>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</si>
  <si>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</si>
  <si>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</si>
  <si>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</si>
  <si>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</si>
  <si>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</si>
  <si>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</si>
  <si>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</si>
  <si>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</si>
  <si>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</si>
  <si>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</si>
  <si>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</si>
  <si>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</si>
  <si>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</si>
  <si>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</si>
  <si>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</si>
  <si>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</si>
  <si>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</si>
  <si>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</si>
  <si>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</si>
  <si>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</si>
  <si>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</si>
  <si>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</si>
  <si>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</si>
  <si>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</si>
  <si>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</si>
  <si>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</si>
  <si>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</si>
  <si>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</si>
  <si>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</si>
  <si>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</si>
  <si>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</si>
  <si>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</si>
  <si>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</si>
  <si>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</si>
  <si>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</si>
  <si>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</si>
  <si>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</si>
  <si>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</si>
  <si>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</si>
  <si>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</si>
  <si>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</si>
  <si>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</si>
  <si>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</si>
  <si>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</si>
  <si>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</si>
  <si>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</si>
  <si>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</si>
  <si>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</si>
  <si>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</si>
  <si>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</si>
  <si>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</si>
  <si>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</si>
  <si>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</si>
  <si>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</si>
  <si>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</si>
  <si>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</si>
  <si>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</si>
  <si>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</si>
  <si>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</si>
  <si>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</si>
  <si>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</si>
  <si>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</si>
  <si>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</si>
  <si>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</si>
  <si>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</si>
  <si>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</si>
  <si>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</si>
  <si>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</si>
  <si>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</si>
  <si>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</si>
  <si>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</si>
  <si>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</si>
  <si>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</si>
  <si>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</si>
  <si>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</si>
  <si>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</si>
  <si>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</si>
  <si>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</si>
  <si>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</si>
  <si>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</si>
  <si>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</si>
  <si>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</si>
  <si>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</si>
  <si>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</si>
  <si>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</si>
  <si>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</si>
  <si>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</si>
  <si>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</si>
  <si>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</si>
  <si>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</si>
  <si>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</si>
  <si>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</si>
  <si>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</si>
  <si>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</si>
  <si>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</si>
  <si>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</si>
  <si>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</si>
  <si>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</si>
  <si>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</si>
  <si>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</si>
  <si>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</si>
  <si>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</si>
  <si>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</si>
  <si>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</si>
  <si>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</si>
  <si>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</si>
  <si>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</si>
  <si>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</si>
  <si>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</si>
  <si>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</si>
  <si>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</si>
  <si>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</si>
  <si>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</si>
  <si>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</si>
  <si>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</si>
  <si>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</si>
  <si>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</si>
  <si>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</si>
  <si>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</si>
  <si>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</si>
  <si>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</si>
  <si>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</si>
  <si>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</si>
  <si>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</si>
  <si>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</si>
  <si>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</si>
  <si>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</si>
  <si>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</si>
  <si>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</si>
  <si>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</si>
  <si>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</si>
  <si>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</si>
  <si>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</si>
  <si>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</si>
  <si>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</si>
  <si>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</si>
  <si>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</si>
  <si>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</si>
  <si>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</si>
  <si>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</si>
  <si>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</si>
  <si>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</si>
  <si>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</si>
  <si>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</si>
  <si>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</si>
  <si>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</si>
  <si>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</si>
  <si>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</si>
  <si>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</si>
  <si>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</si>
  <si>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</si>
  <si>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</si>
  <si>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</si>
  <si>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</si>
  <si>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</si>
  <si>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</si>
  <si>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</si>
  <si>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</si>
  <si>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</si>
  <si>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</si>
  <si>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</si>
  <si>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</si>
  <si>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</si>
  <si>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</si>
  <si>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</si>
  <si>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</si>
  <si>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</si>
  <si>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</si>
  <si>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</si>
  <si>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</si>
  <si>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</si>
  <si>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</si>
  <si>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</si>
  <si>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</si>
  <si>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</si>
  <si>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</si>
  <si>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</si>
  <si>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</si>
  <si>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</si>
  <si>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</si>
  <si>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</si>
  <si>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</si>
  <si>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</si>
  <si>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</si>
  <si>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</si>
  <si>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</si>
  <si>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</si>
  <si>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</si>
  <si>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</si>
  <si>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</si>
  <si>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</si>
  <si>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</si>
  <si>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</si>
  <si>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</si>
  <si>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</si>
  <si>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</si>
  <si>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</si>
  <si>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</si>
  <si>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</si>
  <si>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</si>
  <si>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</si>
  <si>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</si>
  <si>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</si>
  <si>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</si>
  <si>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</si>
  <si>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</si>
  <si>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</si>
  <si>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</si>
  <si>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</si>
  <si>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</si>
  <si>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</si>
  <si>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</si>
  <si>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</si>
  <si>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</si>
  <si>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</si>
  <si>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</si>
  <si>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</si>
  <si>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</si>
  <si>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</si>
  <si>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</si>
  <si>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</si>
  <si>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</si>
  <si>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</si>
  <si>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</si>
  <si>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</si>
  <si>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</si>
  <si>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</si>
  <si>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</si>
  <si>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</si>
  <si>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</si>
  <si>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</si>
  <si>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</si>
  <si>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</si>
  <si>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</si>
  <si>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</si>
  <si>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</si>
  <si>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</si>
  <si>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</si>
  <si>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</si>
  <si>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</si>
  <si>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</si>
  <si>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</si>
  <si>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</si>
  <si>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</si>
  <si>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</si>
  <si>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</si>
  <si>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</si>
  <si>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</si>
  <si>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</si>
  <si>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</si>
  <si>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</si>
  <si>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</si>
  <si>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</si>
  <si>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</si>
  <si>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</si>
  <si>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</si>
  <si>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</si>
  <si>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</si>
  <si>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</si>
  <si>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</si>
  <si>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</si>
  <si>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</si>
  <si>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</si>
  <si>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</si>
  <si>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</si>
  <si>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</si>
  <si>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</si>
  <si>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</si>
  <si>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</si>
  <si>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</si>
  <si>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</si>
  <si>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</si>
  <si>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</si>
  <si>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</si>
  <si>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</si>
  <si>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</si>
  <si>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</si>
  <si>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</si>
  <si>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</si>
  <si>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</si>
  <si>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</si>
  <si>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</si>
  <si>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</si>
  <si>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</si>
  <si>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</si>
  <si>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</si>
  <si>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</si>
  <si>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</si>
  <si>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</si>
  <si>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</si>
  <si>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</si>
  <si>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</si>
  <si>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</si>
  <si>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</si>
  <si>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</si>
  <si>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</si>
  <si>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</si>
  <si>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</si>
  <si>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</si>
  <si>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</si>
  <si>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</si>
  <si>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</si>
  <si>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</si>
  <si>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</si>
  <si>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</si>
  <si>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</si>
  <si>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</si>
  <si>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</si>
  <si>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</si>
  <si>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</si>
  <si>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</si>
  <si>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</si>
  <si>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</si>
  <si>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</si>
  <si>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</si>
  <si>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</si>
  <si>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</si>
  <si>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</si>
  <si>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</si>
  <si>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</si>
  <si>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</si>
  <si>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</si>
  <si>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</si>
  <si>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</si>
  <si>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</si>
  <si>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</si>
  <si>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</si>
  <si>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</si>
  <si>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</si>
  <si>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</si>
  <si>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</si>
  <si>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</si>
  <si>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</si>
  <si>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</si>
  <si>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</si>
  <si>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</si>
  <si>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</si>
  <si>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</si>
  <si>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</si>
  <si>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</si>
  <si>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</si>
  <si>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</si>
  <si>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</si>
  <si>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</si>
  <si>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</si>
  <si>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</si>
  <si>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</si>
  <si>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</si>
  <si>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</si>
  <si>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</si>
  <si>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</si>
  <si>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</si>
  <si>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</si>
  <si>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</si>
  <si>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</si>
  <si>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</si>
  <si>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</si>
  <si>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</si>
  <si>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</si>
  <si>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</si>
  <si>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</si>
  <si>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</si>
  <si>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</si>
  <si>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</si>
  <si>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</si>
  <si>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</si>
  <si>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</si>
  <si>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</si>
  <si>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</si>
  <si>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</si>
  <si>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</si>
  <si>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</si>
  <si>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</si>
  <si>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</si>
  <si>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</si>
  <si>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</si>
  <si>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</si>
  <si>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</si>
  <si>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</si>
  <si>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</si>
  <si>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</si>
  <si>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</si>
  <si>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</si>
  <si>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</si>
  <si>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</si>
  <si>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</si>
  <si>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</si>
  <si>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</si>
  <si>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</si>
  <si>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</si>
  <si>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</si>
  <si>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</si>
  <si>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</si>
  <si>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</si>
  <si>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</si>
  <si>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</si>
  <si>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</si>
  <si>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</si>
  <si>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</si>
  <si>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</si>
  <si>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</si>
  <si>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</si>
  <si>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</si>
  <si>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</si>
  <si>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</si>
  <si>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</si>
  <si>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</si>
  <si>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</si>
  <si>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</si>
  <si>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</si>
  <si>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</si>
  <si>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</si>
  <si>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</si>
  <si>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</si>
  <si>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</si>
  <si>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</si>
  <si>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</si>
  <si>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</si>
  <si>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</si>
  <si>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</si>
  <si>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</si>
  <si>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</si>
  <si>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</si>
  <si>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</si>
  <si>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</si>
  <si>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</si>
  <si>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</si>
  <si>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</si>
  <si>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</si>
  <si>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</si>
  <si>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</si>
  <si>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</si>
  <si>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</si>
  <si>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</si>
  <si>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</si>
  <si>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</si>
  <si>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</si>
  <si>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</si>
  <si>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</si>
  <si>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</si>
  <si>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</si>
  <si>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</si>
  <si>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</si>
  <si>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</si>
  <si>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</si>
  <si>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</si>
  <si>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</si>
  <si>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</si>
  <si>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</si>
  <si>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</si>
  <si>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</si>
  <si>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</si>
  <si>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</si>
  <si>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</si>
  <si>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</si>
  <si>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</si>
  <si>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</si>
  <si>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</si>
  <si>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</si>
  <si>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</si>
  <si>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</si>
  <si>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</si>
  <si>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</si>
  <si>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</si>
  <si>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</si>
  <si>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</si>
  <si>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</si>
  <si>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</si>
  <si>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</si>
  <si>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</si>
  <si>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</si>
  <si>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</si>
  <si>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</si>
  <si>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</si>
  <si>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</si>
  <si>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</si>
  <si>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</si>
  <si>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</si>
  <si>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</si>
  <si>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</si>
  <si>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</si>
  <si>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</si>
  <si>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</si>
  <si>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</si>
  <si>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</si>
  <si>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</si>
  <si>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</si>
  <si>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</si>
  <si>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</si>
  <si>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</si>
  <si>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</si>
  <si>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</si>
  <si>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</si>
  <si>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</si>
  <si>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</si>
  <si>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</si>
  <si>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</si>
  <si>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</si>
  <si>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</si>
  <si>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</si>
  <si>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</si>
  <si>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</si>
  <si>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</si>
  <si>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</si>
  <si>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</si>
  <si>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</si>
  <si>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</si>
  <si>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</si>
  <si>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</si>
  <si>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</si>
  <si>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</si>
  <si>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</si>
  <si>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</si>
  <si>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</si>
  <si>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</si>
  <si>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</si>
  <si>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</si>
  <si>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</si>
  <si>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</si>
  <si>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</si>
  <si>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</si>
  <si>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</si>
  <si>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</si>
  <si>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</si>
  <si>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</si>
  <si>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</si>
  <si>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</si>
  <si>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</si>
  <si>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</si>
  <si>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</si>
  <si>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</si>
  <si>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</si>
  <si>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</si>
  <si>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</si>
  <si>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</si>
  <si>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</si>
  <si>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</si>
  <si>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</si>
  <si>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</si>
  <si>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</si>
  <si>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</si>
  <si>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</si>
  <si>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</si>
  <si>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</si>
  <si>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</si>
  <si>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</si>
  <si>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</si>
  <si>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</si>
  <si>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</si>
  <si>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</si>
  <si>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</si>
  <si>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</si>
  <si>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</si>
  <si>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</si>
  <si>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</si>
  <si>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</si>
  <si>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</si>
  <si>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</si>
  <si>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</si>
  <si>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</si>
  <si>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</si>
  <si>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</si>
  <si>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</si>
  <si>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</si>
  <si>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</si>
  <si>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</si>
  <si>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</si>
  <si>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</si>
  <si>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</si>
  <si>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</si>
  <si>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</si>
  <si>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</si>
  <si>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</si>
  <si>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</si>
  <si>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</si>
  <si>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</si>
  <si>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</si>
  <si>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</si>
  <si>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</si>
  <si>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</si>
  <si>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</si>
  <si>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</si>
  <si>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</si>
  <si>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</si>
  <si>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</si>
  <si>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</si>
  <si>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</si>
  <si>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</si>
  <si>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</si>
  <si>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</si>
  <si>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</si>
  <si>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</si>
  <si>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</si>
  <si>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</si>
  <si>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</si>
  <si>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</si>
  <si>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</si>
  <si>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</si>
  <si>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</si>
  <si>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</si>
  <si>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</si>
  <si>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</si>
  <si>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</si>
  <si>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</si>
  <si>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</si>
  <si>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</si>
  <si>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</si>
  <si>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</si>
  <si>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</si>
  <si>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</si>
  <si>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</si>
  <si>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</si>
  <si>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</si>
  <si>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</si>
  <si>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</si>
  <si>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</si>
  <si>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</si>
  <si>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</si>
  <si>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</si>
  <si>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</si>
  <si>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</si>
  <si>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</si>
  <si>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</si>
  <si>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</si>
  <si>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</si>
  <si>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</si>
  <si>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</si>
  <si>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</si>
  <si>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</si>
  <si>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</si>
  <si>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</si>
  <si>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</si>
  <si>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</si>
  <si>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</si>
  <si>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</si>
  <si>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</si>
  <si>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</si>
  <si>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</si>
  <si>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</si>
  <si>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</si>
  <si>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</si>
  <si>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</si>
  <si>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</si>
  <si>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</si>
  <si>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</si>
  <si>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</si>
  <si>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</si>
  <si>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</si>
  <si>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</si>
  <si>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</si>
  <si>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</si>
  <si>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</si>
  <si>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</si>
  <si>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</si>
  <si>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</si>
  <si>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</si>
  <si>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</si>
  <si>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</si>
  <si>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</si>
  <si>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</si>
  <si>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</si>
  <si>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</si>
  <si>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</si>
  <si>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</si>
  <si>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</si>
  <si>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</si>
  <si>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</si>
  <si>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</si>
  <si>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</si>
  <si>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</si>
  <si>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</si>
  <si>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</si>
  <si>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</si>
  <si>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</si>
  <si>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</si>
  <si>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</si>
  <si>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</si>
  <si>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</si>
  <si>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</si>
  <si>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</si>
  <si>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</si>
  <si>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</si>
  <si>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</si>
  <si>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</si>
  <si>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</si>
  <si>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</si>
  <si>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</si>
  <si>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</si>
  <si>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</si>
  <si>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</si>
  <si>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</si>
  <si>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</si>
  <si>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</si>
  <si>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</si>
  <si>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</si>
  <si>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</si>
  <si>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</si>
  <si>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</si>
  <si>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</si>
  <si>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</si>
  <si>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</si>
  <si>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</si>
  <si>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</si>
  <si>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</si>
  <si>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</si>
  <si>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</si>
  <si>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</si>
  <si>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</si>
  <si>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</si>
  <si>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</si>
  <si>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</si>
  <si>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</si>
  <si>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</si>
  <si>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</si>
  <si>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</si>
  <si>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</si>
  <si>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</si>
  <si>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</si>
  <si>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</si>
  <si>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</si>
  <si>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</si>
  <si>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</si>
  <si>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</si>
  <si>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</si>
  <si>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</si>
  <si>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</si>
  <si>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</si>
  <si>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</si>
  <si>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</si>
  <si>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</si>
  <si>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</si>
  <si>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</si>
  <si>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</si>
  <si>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</si>
  <si>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</si>
  <si>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</si>
  <si>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</si>
  <si>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</si>
  <si>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</si>
  <si>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</si>
  <si>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</si>
  <si>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</si>
  <si>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</si>
  <si>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</si>
  <si>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</si>
  <si>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</si>
  <si>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</si>
  <si>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</si>
  <si>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</si>
  <si>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</si>
  <si>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</si>
  <si>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</si>
  <si>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</si>
  <si>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</si>
  <si>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</si>
  <si>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</si>
  <si>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</si>
  <si>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</si>
  <si>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</si>
  <si>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</si>
  <si>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</si>
  <si>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</si>
  <si>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</si>
  <si>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</si>
  <si>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</si>
  <si>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</si>
  <si>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</si>
  <si>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</si>
  <si>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</si>
  <si>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</si>
  <si>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</si>
  <si>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</si>
  <si>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</si>
  <si>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</si>
  <si>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</si>
  <si>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</si>
  <si>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</si>
  <si>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</si>
  <si>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</si>
  <si>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</si>
  <si>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</si>
  <si>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</si>
  <si>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</si>
  <si>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</si>
  <si>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</si>
  <si>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</si>
  <si>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</si>
  <si>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</si>
  <si>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</si>
  <si>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</si>
  <si>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</si>
  <si>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</si>
  <si>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</si>
  <si>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</si>
  <si>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</si>
  <si>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</si>
  <si>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</si>
  <si>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</si>
  <si>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</si>
  <si>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</si>
  <si>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</si>
  <si>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</si>
  <si>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</si>
  <si>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</si>
  <si>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</si>
  <si>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</si>
  <si>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</si>
  <si>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</si>
  <si>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</si>
  <si>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</si>
  <si>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</si>
  <si>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</si>
  <si>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</si>
  <si>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</si>
  <si>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</si>
  <si>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</si>
  <si>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</si>
  <si>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</si>
  <si>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</si>
  <si>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</si>
  <si>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</si>
  <si>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</si>
  <si>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</si>
  <si>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</si>
  <si>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</si>
  <si>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</si>
  <si>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</si>
  <si>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</si>
  <si>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</si>
  <si>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</si>
  <si>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</si>
  <si>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</si>
  <si>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</si>
  <si>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</si>
  <si>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</si>
  <si>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</si>
  <si>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</si>
  <si>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</si>
  <si>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</si>
  <si>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</si>
  <si>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</si>
  <si>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</si>
  <si>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</si>
  <si>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</si>
  <si>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</si>
  <si>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</si>
  <si>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</si>
  <si>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</si>
  <si>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</si>
  <si>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</si>
  <si>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</si>
  <si>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</si>
  <si>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</si>
  <si>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</si>
  <si>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</si>
  <si>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</si>
  <si>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</si>
  <si>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</si>
  <si>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</si>
  <si>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</si>
  <si>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</si>
  <si>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</si>
  <si>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</si>
  <si>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</si>
  <si>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</si>
  <si>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</si>
  <si>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</si>
  <si>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</si>
  <si>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</si>
  <si>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</si>
  <si>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</si>
  <si>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</si>
  <si>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</si>
  <si>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</si>
  <si>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</si>
  <si>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</si>
  <si>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</si>
  <si>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</si>
  <si>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</si>
  <si>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</si>
  <si>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</si>
  <si>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</si>
  <si>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</si>
  <si>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</si>
  <si>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</si>
  <si>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</si>
  <si>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</si>
  <si>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</si>
  <si>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</si>
  <si>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</si>
  <si>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</si>
  <si>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</si>
  <si>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</si>
  <si>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</si>
  <si>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</si>
  <si>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</si>
  <si>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</si>
  <si>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</si>
  <si>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</si>
  <si>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</si>
  <si>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</si>
  <si>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</si>
  <si>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</si>
  <si>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</si>
  <si>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</si>
  <si>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</si>
  <si>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</si>
  <si>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</si>
  <si>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</si>
  <si>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</si>
  <si>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</si>
  <si>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</si>
  <si>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</si>
  <si>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</si>
  <si>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</si>
  <si>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</si>
  <si>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</si>
  <si>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</si>
  <si>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</si>
  <si>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</si>
  <si>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</si>
  <si>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</si>
  <si>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</si>
  <si>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</si>
  <si>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</si>
  <si>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</si>
  <si>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</si>
  <si>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</si>
  <si>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</si>
  <si>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</si>
  <si>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</si>
  <si>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</si>
  <si>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</si>
  <si>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</si>
  <si>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</si>
  <si>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</si>
  <si>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</si>
  <si>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</si>
  <si>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</si>
  <si>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</si>
  <si>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</si>
  <si>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</si>
  <si>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</si>
  <si>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</si>
  <si>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</si>
  <si>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</si>
  <si>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</si>
  <si>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</si>
  <si>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</si>
  <si>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</si>
  <si>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</si>
  <si>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</si>
  <si>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</si>
  <si>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</si>
  <si>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</si>
  <si>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</si>
  <si>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</si>
  <si>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</si>
  <si>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</si>
  <si>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</si>
  <si>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</si>
  <si>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</si>
  <si>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</si>
  <si>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</si>
  <si>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</si>
  <si>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</si>
  <si>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</si>
  <si>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</si>
  <si>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</si>
  <si>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</si>
  <si>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</si>
  <si>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</si>
  <si>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</si>
  <si>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</si>
  <si>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</si>
  <si>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</si>
  <si>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</si>
  <si>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</si>
  <si>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</si>
  <si>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</si>
  <si>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</si>
  <si>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</si>
  <si>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</si>
  <si>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</si>
  <si>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</si>
  <si>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</si>
  <si>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</si>
  <si>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</si>
  <si>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</si>
  <si>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</si>
  <si>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</si>
  <si>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</si>
  <si>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</si>
  <si>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</si>
  <si>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</si>
  <si>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</si>
  <si>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</si>
  <si>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</si>
  <si>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</si>
  <si>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</si>
  <si>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</si>
  <si>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</si>
  <si>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</si>
  <si>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</si>
  <si>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</si>
  <si>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</si>
  <si>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</si>
  <si>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</si>
  <si>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</si>
  <si>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</si>
  <si>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</si>
  <si>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</si>
  <si>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</si>
  <si>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</si>
  <si>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</si>
  <si>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</si>
  <si>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</si>
  <si>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</si>
  <si>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</si>
  <si>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</si>
  <si>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</si>
  <si>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</si>
  <si>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</si>
  <si>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</si>
  <si>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</si>
  <si>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</si>
  <si>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</si>
  <si>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</si>
  <si>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</si>
  <si>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</si>
  <si>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</si>
  <si>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</si>
  <si>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</si>
  <si>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</si>
  <si>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</si>
  <si>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</si>
  <si>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</si>
  <si>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</si>
  <si>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</si>
  <si>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</si>
  <si>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</si>
  <si>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</si>
  <si>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</si>
  <si>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</si>
  <si>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</si>
  <si>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</si>
  <si>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</si>
  <si>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</si>
  <si>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</si>
  <si>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</si>
  <si>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</si>
  <si>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</si>
  <si>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</si>
  <si>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</si>
  <si>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</si>
  <si>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</si>
  <si>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</si>
  <si>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</si>
  <si>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</si>
  <si>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</si>
  <si>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</si>
  <si>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</si>
  <si>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</si>
  <si>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</si>
  <si>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</si>
  <si>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</si>
  <si>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</si>
  <si>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</si>
  <si>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</si>
  <si>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</si>
  <si>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</si>
  <si>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</si>
  <si>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</si>
  <si>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</si>
  <si>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</si>
  <si>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</si>
  <si>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</si>
  <si>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</si>
  <si>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</si>
  <si>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</si>
  <si>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</si>
  <si>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</si>
  <si>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</si>
  <si>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</si>
  <si>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</si>
  <si>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</si>
  <si>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</si>
  <si>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</si>
  <si>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</si>
  <si>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</si>
  <si>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</si>
  <si>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</si>
  <si>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</si>
  <si>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</si>
  <si>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</si>
  <si>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</si>
  <si>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</si>
  <si>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</si>
  <si>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</si>
  <si>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</si>
  <si>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</si>
  <si>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</si>
  <si>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</si>
  <si>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</si>
  <si>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</si>
  <si>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</si>
  <si>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</si>
  <si>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</si>
  <si>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</si>
  <si>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</si>
  <si>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</si>
  <si>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</si>
  <si>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</si>
  <si>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</si>
  <si>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</si>
  <si>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</si>
  <si>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</si>
  <si>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</si>
  <si>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</si>
  <si>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</si>
  <si>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</si>
  <si>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</si>
  <si>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</si>
  <si>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</si>
  <si>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</si>
  <si>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</si>
  <si>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</si>
  <si>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</si>
  <si>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</si>
  <si>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</si>
  <si>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</si>
  <si>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</si>
  <si>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</si>
  <si>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</si>
  <si>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</si>
  <si>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</si>
  <si>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</si>
  <si>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</si>
  <si>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</si>
  <si>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</si>
  <si>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</si>
  <si>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</si>
  <si>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</si>
  <si>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</si>
  <si>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</si>
  <si>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</si>
  <si>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</si>
  <si>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</si>
  <si>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</si>
  <si>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</si>
  <si>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</si>
  <si>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</si>
  <si>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</si>
  <si>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</si>
  <si>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</si>
  <si>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</si>
  <si>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</si>
  <si>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</si>
  <si>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</si>
  <si>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</si>
  <si>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</si>
  <si>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</si>
  <si>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</si>
  <si>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</si>
  <si>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</si>
  <si>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</si>
  <si>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</si>
  <si>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</si>
  <si>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</si>
  <si>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</si>
  <si>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</si>
  <si>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</si>
  <si>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</si>
  <si>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</si>
  <si>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</si>
  <si>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</si>
  <si>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</si>
  <si>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</si>
  <si>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</si>
  <si>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</si>
  <si>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</si>
  <si>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</si>
  <si>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</si>
  <si>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</si>
  <si>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</si>
  <si>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</si>
  <si>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</si>
  <si>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</si>
  <si>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</si>
  <si>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</si>
  <si>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</si>
  <si>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</si>
  <si>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</si>
  <si>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</si>
  <si>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</si>
  <si>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</si>
  <si>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</si>
  <si>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</si>
  <si>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</si>
  <si>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</si>
  <si>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</si>
  <si>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</si>
  <si>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</si>
  <si>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</si>
  <si>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</si>
  <si>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</si>
  <si>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</si>
  <si>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</si>
  <si>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</si>
  <si>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</si>
  <si>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</si>
  <si>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</si>
  <si>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</si>
  <si>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</si>
  <si>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</si>
  <si>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</si>
  <si>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</si>
  <si>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</si>
  <si>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</si>
  <si>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</si>
  <si>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</si>
  <si>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</si>
  <si>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</si>
  <si>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</si>
  <si>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</si>
  <si>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</si>
  <si>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</si>
  <si>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</si>
  <si>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</si>
  <si>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</si>
  <si>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</si>
  <si>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</si>
  <si>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</si>
  <si>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</si>
  <si>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</si>
  <si>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</si>
  <si>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</si>
  <si>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</si>
  <si>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</si>
  <si>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</si>
  <si>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</si>
  <si>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</si>
  <si>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</si>
  <si>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</si>
  <si>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</si>
  <si>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</si>
  <si>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</si>
  <si>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</si>
  <si>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</si>
  <si>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</si>
  <si>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</si>
  <si>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</si>
  <si>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</si>
  <si>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</si>
  <si>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</si>
  <si>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</si>
  <si>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</si>
  <si>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</si>
  <si>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</si>
  <si>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</si>
  <si>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</si>
  <si>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</si>
  <si>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</si>
  <si>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</si>
  <si>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</si>
  <si>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</si>
  <si>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</si>
  <si>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</si>
  <si>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</si>
  <si>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</si>
  <si>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</si>
  <si>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</si>
  <si>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</si>
  <si>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</si>
  <si>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</si>
  <si>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</si>
  <si>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</si>
  <si>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</si>
  <si>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</si>
  <si>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</si>
  <si>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</si>
  <si>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</si>
  <si>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</si>
  <si>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</si>
  <si>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</si>
  <si>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</si>
  <si>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</si>
  <si>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</si>
  <si>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</si>
  <si>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</si>
  <si>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</si>
  <si>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</si>
  <si>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</si>
  <si>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</si>
  <si>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</si>
  <si>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</si>
  <si>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</si>
  <si>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</si>
  <si>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</si>
  <si>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</si>
  <si>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</si>
  <si>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</si>
  <si>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</si>
  <si>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</si>
  <si>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</si>
  <si>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</si>
  <si>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</si>
  <si>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</si>
  <si>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</si>
  <si>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</si>
  <si>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</si>
  <si>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</si>
  <si>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</si>
  <si>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</si>
  <si>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</si>
  <si>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</si>
  <si>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</si>
  <si>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</si>
  <si>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</si>
  <si>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</si>
  <si>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</si>
  <si>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</si>
  <si>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</si>
  <si>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</si>
  <si>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</si>
  <si>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</si>
  <si>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</si>
  <si>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</si>
  <si>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</si>
  <si>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</si>
  <si>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</si>
  <si>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</si>
  <si>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</si>
  <si>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</si>
  <si>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</si>
  <si>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</si>
  <si>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</si>
  <si>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</si>
  <si>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</si>
  <si>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</si>
  <si>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</si>
  <si>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</si>
  <si>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</si>
  <si>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</si>
  <si>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</si>
  <si>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</si>
  <si>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</si>
  <si>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</si>
  <si>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</si>
  <si>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</si>
  <si>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</si>
  <si>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</si>
  <si>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</si>
  <si>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</si>
  <si>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</si>
  <si>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</si>
  <si>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</si>
  <si>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</si>
  <si>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</si>
  <si>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</si>
  <si>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</si>
  <si>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</si>
  <si>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</si>
  <si>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</si>
  <si>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</si>
  <si>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</si>
  <si>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</si>
  <si>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</si>
  <si>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</si>
  <si>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</si>
  <si>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</si>
  <si>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</si>
  <si>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</si>
  <si>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</si>
  <si>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</si>
  <si>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</si>
  <si>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</si>
  <si>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</si>
  <si>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</si>
  <si>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</si>
  <si>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</si>
  <si>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</si>
  <si>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</si>
  <si>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</si>
  <si>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</si>
  <si>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</si>
  <si>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</si>
  <si>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</si>
  <si>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</si>
  <si>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</si>
  <si>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</si>
  <si>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</si>
  <si>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</si>
  <si>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</si>
  <si>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</si>
  <si>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</si>
  <si>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</si>
  <si>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</si>
  <si>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</si>
  <si>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</si>
  <si>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</si>
  <si>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</si>
  <si>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</si>
  <si>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</si>
  <si>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</si>
  <si>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</si>
  <si>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</si>
  <si>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</si>
  <si>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</si>
  <si>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</si>
  <si>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</si>
  <si>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</si>
  <si>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</si>
  <si>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</si>
  <si>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</si>
  <si>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</si>
  <si>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</si>
  <si>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</si>
  <si>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</si>
  <si>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</si>
  <si>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</si>
  <si>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</si>
  <si>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</si>
  <si>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</si>
  <si>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</si>
  <si>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</si>
  <si>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</si>
  <si>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</si>
  <si>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</si>
  <si>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</si>
  <si>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</si>
  <si>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</si>
  <si>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</si>
  <si>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</si>
  <si>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</si>
  <si>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</si>
  <si>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</si>
  <si>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</si>
  <si>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</si>
  <si>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</si>
  <si>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</si>
  <si>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</si>
  <si>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</si>
  <si>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</si>
  <si>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</si>
  <si>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</si>
  <si>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</si>
  <si>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</si>
  <si>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</si>
  <si>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</si>
  <si>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</si>
  <si>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</si>
  <si>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</si>
  <si>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</si>
  <si>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</si>
  <si>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</si>
  <si>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</si>
  <si>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</si>
  <si>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</si>
  <si>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</si>
  <si>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</si>
  <si>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</si>
  <si>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</si>
  <si>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</si>
  <si>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</si>
  <si>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</si>
  <si>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</si>
  <si>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</si>
  <si>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</si>
  <si>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</si>
  <si>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</si>
  <si>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</si>
  <si>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</si>
  <si>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</si>
  <si>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</si>
  <si>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</si>
  <si>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</si>
  <si>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</si>
  <si>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</si>
  <si>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</si>
  <si>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</si>
  <si>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</si>
  <si>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</si>
  <si>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</si>
  <si>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</si>
  <si>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</si>
  <si>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</si>
  <si>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</si>
  <si>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</si>
  <si>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</si>
  <si>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</si>
  <si>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</si>
  <si>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</si>
  <si>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</si>
  <si>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</si>
  <si>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</si>
  <si>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</si>
  <si>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</si>
  <si>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</si>
  <si>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</si>
  <si>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</si>
  <si>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</si>
  <si>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</si>
  <si>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</si>
  <si>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</si>
  <si>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</si>
  <si>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</si>
  <si>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</si>
  <si>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</si>
  <si>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</si>
  <si>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</si>
  <si>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</si>
  <si>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</si>
  <si>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</si>
  <si>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</si>
  <si>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</si>
  <si>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</si>
  <si>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</si>
  <si>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</si>
  <si>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</si>
  <si>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</si>
  <si>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</si>
  <si>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</si>
  <si>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</si>
  <si>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</si>
  <si>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</si>
  <si>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</si>
  <si>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</si>
  <si>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</si>
  <si>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</si>
  <si>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</si>
  <si>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</si>
  <si>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</si>
  <si>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</si>
  <si>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</si>
  <si>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</si>
  <si>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</si>
  <si>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</si>
  <si>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</si>
  <si>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</si>
  <si>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</si>
  <si>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</si>
  <si>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</si>
  <si>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</si>
  <si>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</si>
  <si>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</si>
  <si>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</si>
  <si>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</si>
  <si>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</si>
  <si>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</si>
  <si>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</si>
  <si>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</si>
  <si>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</si>
  <si>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</si>
  <si>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</si>
  <si>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</si>
  <si>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</si>
  <si>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</si>
  <si>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</si>
  <si>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</si>
  <si>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</si>
  <si>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</si>
  <si>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</si>
  <si>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</si>
  <si>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</si>
  <si>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</si>
  <si>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</si>
  <si>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</si>
  <si>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</si>
  <si>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</si>
  <si>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</si>
  <si>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</si>
  <si>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</si>
  <si>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</si>
  <si>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</si>
  <si>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</si>
  <si>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</si>
  <si>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</si>
  <si>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</si>
  <si>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</si>
  <si>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</si>
  <si>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</si>
  <si>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</si>
  <si>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</si>
  <si>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</si>
  <si>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</si>
  <si>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</si>
  <si>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</si>
  <si>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</si>
  <si>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</si>
  <si>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</si>
  <si>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</si>
  <si>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</si>
  <si>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</si>
  <si>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</si>
  <si>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</si>
  <si>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</si>
  <si>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</si>
  <si>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</si>
  <si>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</si>
  <si>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</si>
  <si>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</si>
  <si>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</si>
  <si>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</si>
  <si>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</si>
  <si>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</si>
  <si>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</si>
  <si>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</si>
  <si>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</si>
  <si>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</si>
  <si>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</si>
  <si>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</si>
  <si>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</si>
  <si>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</si>
  <si>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</si>
  <si>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</si>
  <si>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</si>
  <si>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</si>
  <si>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</si>
  <si>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</si>
  <si>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</si>
  <si>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</si>
  <si>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</si>
  <si>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</si>
  <si>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</si>
  <si>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</si>
  <si>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</si>
  <si>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</si>
  <si>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</si>
  <si>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</si>
  <si>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</si>
  <si>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</si>
  <si>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</si>
  <si>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</si>
  <si>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</si>
  <si>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</si>
  <si>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</si>
  <si>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</si>
  <si>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</si>
  <si>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</si>
  <si>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</si>
  <si>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</si>
  <si>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</si>
  <si>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</si>
  <si>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</si>
  <si>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</si>
  <si>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</si>
  <si>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</si>
  <si>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</si>
  <si>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</si>
  <si>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</si>
  <si>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</si>
  <si>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</si>
  <si>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</si>
  <si>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</si>
  <si>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</si>
  <si>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</si>
  <si>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</si>
  <si>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</si>
  <si>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</si>
  <si>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</si>
  <si>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</si>
  <si>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</si>
  <si>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</si>
  <si>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</si>
  <si>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</si>
  <si>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</si>
  <si>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</si>
  <si>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</si>
  <si>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</si>
  <si>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</si>
  <si>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</si>
  <si>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</si>
  <si>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</si>
  <si>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</si>
  <si>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</si>
  <si>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</si>
  <si>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</si>
  <si>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</si>
  <si>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</si>
  <si>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</si>
  <si>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</si>
  <si>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</si>
  <si>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</si>
  <si>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</si>
  <si>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</si>
  <si>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</si>
  <si>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</si>
  <si>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</si>
  <si>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</si>
  <si>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</si>
  <si>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</si>
  <si>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</si>
  <si>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</si>
  <si>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</si>
  <si>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</si>
  <si>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</si>
  <si>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</si>
  <si>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</si>
  <si>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</si>
  <si>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</si>
  <si>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</si>
  <si>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</si>
  <si>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</si>
  <si>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</si>
  <si>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</si>
  <si>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</si>
  <si>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</si>
  <si>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</si>
  <si>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</si>
  <si>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</si>
  <si>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</si>
  <si>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</si>
  <si>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</si>
  <si>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</si>
  <si>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</si>
  <si>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</si>
  <si>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</si>
  <si>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</si>
  <si>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</si>
  <si>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</si>
  <si>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</si>
  <si>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</si>
  <si>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</si>
  <si>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</si>
  <si>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</si>
  <si>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</si>
  <si>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</si>
  <si>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</si>
  <si>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</si>
  <si>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</si>
  <si>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</si>
  <si>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</si>
  <si>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</si>
  <si>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</si>
  <si>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</si>
  <si>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</si>
  <si>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</si>
  <si>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</si>
  <si>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</si>
  <si>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</si>
  <si>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</si>
  <si>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</si>
  <si>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</si>
  <si>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</si>
  <si>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</si>
  <si>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</si>
  <si>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</si>
  <si>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</si>
  <si>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</si>
  <si>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</si>
  <si>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</si>
  <si>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</si>
  <si>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</si>
  <si>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</si>
  <si>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</si>
  <si>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</si>
  <si>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</si>
  <si>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</si>
  <si>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</si>
  <si>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</si>
  <si>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</si>
  <si>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</si>
  <si>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</si>
  <si>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</si>
  <si>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</si>
  <si>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</si>
  <si>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</si>
  <si>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</si>
  <si>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</si>
  <si>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</si>
  <si>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</si>
  <si>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</si>
  <si>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</si>
  <si>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</si>
  <si>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</si>
  <si>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</si>
  <si>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</si>
  <si>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</si>
  <si>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</si>
  <si>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</si>
  <si>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</si>
  <si>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</si>
  <si>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</si>
  <si>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</si>
  <si>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</si>
  <si>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</si>
  <si>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</si>
  <si>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</si>
  <si>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</si>
  <si>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</si>
  <si>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</si>
  <si>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</si>
  <si>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</si>
  <si>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</si>
  <si>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</si>
  <si>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</si>
  <si>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</si>
  <si>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</si>
  <si>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</si>
  <si>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</si>
  <si>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</si>
  <si>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</si>
  <si>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</si>
  <si>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</si>
  <si>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</si>
  <si>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</si>
  <si>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</si>
  <si>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</si>
  <si>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</si>
  <si>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</si>
  <si>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</si>
  <si>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</si>
  <si>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</si>
  <si>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</si>
  <si>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</si>
  <si>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</si>
  <si>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</si>
  <si>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</si>
  <si>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</si>
  <si>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</si>
  <si>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</si>
  <si>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</si>
  <si>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</si>
  <si>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</si>
  <si>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</si>
  <si>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</si>
  <si>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</si>
  <si>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</si>
  <si>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</si>
  <si>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</si>
  <si>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</si>
  <si>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</si>
  <si>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</si>
  <si>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</si>
  <si>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</si>
  <si>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</si>
  <si>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</si>
  <si>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</si>
  <si>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</si>
  <si>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</si>
  <si>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</si>
  <si>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</si>
  <si>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</si>
  <si>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</si>
  <si>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</si>
  <si>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</si>
  <si>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</si>
  <si>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</si>
  <si>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</si>
  <si>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</si>
  <si>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</si>
  <si>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</si>
  <si>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</si>
  <si>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</si>
  <si>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</si>
  <si>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</si>
  <si>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</si>
  <si>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</si>
  <si>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</si>
  <si>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</si>
  <si>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</si>
  <si>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</si>
  <si>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</si>
  <si>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</si>
  <si>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</si>
  <si>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</si>
  <si>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</si>
  <si>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</si>
  <si>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</si>
  <si>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</si>
  <si>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</si>
  <si>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</si>
  <si>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</si>
  <si>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</si>
  <si>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</si>
  <si>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</si>
  <si>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</si>
  <si>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</si>
  <si>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</si>
  <si>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</si>
  <si>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</si>
  <si>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</si>
  <si>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</si>
  <si>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</si>
  <si>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</si>
  <si>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</si>
  <si>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</si>
  <si>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</si>
  <si>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</si>
  <si>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</si>
  <si>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</si>
  <si>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</si>
  <si>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</si>
  <si>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</si>
  <si>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</si>
  <si>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</si>
  <si>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</si>
  <si>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</si>
  <si>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</si>
  <si>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</si>
  <si>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</si>
  <si>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</si>
  <si>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</si>
  <si>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</si>
  <si>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</si>
  <si>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</si>
  <si>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</si>
  <si>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</si>
  <si>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</si>
  <si>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</si>
  <si>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</si>
  <si>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</si>
  <si>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</si>
  <si>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</si>
  <si>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</si>
  <si>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</si>
  <si>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</si>
  <si>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</si>
  <si>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</si>
  <si>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</si>
  <si>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</si>
  <si>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</si>
  <si>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</si>
  <si>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</si>
  <si>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</si>
  <si>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</si>
  <si>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</si>
  <si>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</si>
  <si>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</si>
  <si>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</si>
  <si>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</si>
  <si>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</si>
  <si>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</si>
  <si>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</si>
  <si>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</si>
  <si>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</si>
  <si>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</si>
  <si>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</si>
  <si>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</si>
  <si>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</si>
  <si>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</si>
  <si>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</si>
  <si>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</si>
  <si>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</si>
  <si>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</si>
  <si>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</si>
  <si>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</si>
  <si>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</si>
  <si>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</si>
  <si>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</si>
  <si>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</si>
  <si>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</si>
  <si>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</si>
  <si>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</si>
  <si>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</si>
  <si>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</si>
  <si>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</si>
  <si>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</si>
  <si>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</si>
  <si>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</si>
  <si>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</si>
  <si>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</si>
  <si>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</si>
  <si>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</si>
  <si>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</si>
  <si>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</si>
  <si>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</si>
  <si>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</si>
  <si>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</si>
  <si>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</si>
  <si>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</si>
  <si>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</si>
  <si>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</si>
  <si>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</si>
  <si>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</si>
  <si>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</si>
  <si>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</si>
  <si>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</si>
  <si>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</si>
  <si>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</si>
  <si>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</si>
  <si>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</si>
  <si>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</si>
  <si>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</si>
  <si>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</si>
  <si>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</si>
  <si>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</si>
  <si>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</si>
  <si>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</si>
  <si>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</si>
  <si>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</si>
  <si>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</si>
  <si>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</si>
  <si>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</si>
  <si>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</si>
  <si>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</si>
  <si>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</si>
  <si>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</si>
  <si>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</si>
  <si>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</si>
  <si>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</si>
  <si>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</si>
  <si>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</si>
  <si>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</si>
  <si>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</si>
  <si>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</si>
  <si>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</si>
  <si>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</si>
  <si>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</si>
  <si>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</si>
  <si>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</si>
  <si>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</si>
  <si>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</si>
  <si>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</si>
  <si>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</si>
  <si>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</si>
  <si>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</si>
  <si>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</si>
  <si>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</si>
  <si>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</si>
  <si>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</si>
  <si>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</si>
  <si>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</si>
  <si>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</si>
  <si>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</si>
  <si>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</si>
  <si>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</si>
  <si>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</si>
  <si>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</si>
  <si>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</si>
  <si>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</si>
  <si>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</si>
  <si>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</si>
  <si>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</si>
  <si>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</si>
  <si>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</si>
  <si>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</si>
  <si>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</si>
  <si>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</si>
  <si>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</si>
  <si>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</si>
  <si>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</si>
  <si>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</si>
  <si>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</si>
  <si>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</si>
  <si>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</si>
  <si>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</si>
  <si>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</si>
  <si>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</si>
  <si>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</si>
  <si>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</si>
  <si>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</si>
  <si>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</si>
  <si>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</si>
  <si>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</si>
  <si>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</si>
  <si>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</si>
  <si>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</si>
  <si>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</si>
  <si>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</si>
  <si>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</si>
  <si>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</si>
  <si>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</si>
  <si>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</si>
  <si>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</si>
  <si>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</si>
  <si>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</si>
  <si>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</si>
  <si>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</si>
  <si>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</si>
  <si>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</si>
  <si>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</si>
  <si>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</si>
  <si>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</si>
  <si>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</si>
  <si>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</si>
  <si>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</si>
  <si>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</si>
  <si>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</si>
  <si>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</si>
  <si>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</si>
  <si>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</si>
  <si>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</si>
  <si>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</si>
  <si>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</si>
  <si>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</si>
  <si>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</si>
  <si>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</si>
  <si>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</si>
  <si>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</si>
  <si>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</si>
  <si>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</si>
  <si>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</si>
  <si>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</si>
  <si>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</si>
  <si>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</si>
  <si>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</si>
  <si>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</si>
  <si>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</si>
  <si>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</si>
  <si>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</si>
  <si>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</si>
  <si>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</si>
  <si>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</si>
  <si>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</si>
  <si>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</si>
  <si>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</si>
  <si>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</si>
  <si>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</si>
  <si>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</si>
  <si>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</si>
  <si>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</si>
  <si>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</si>
  <si>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</si>
  <si>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</si>
  <si>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</si>
  <si>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</si>
  <si>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</si>
  <si>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</si>
  <si>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</si>
  <si>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</si>
  <si>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</si>
  <si>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</si>
  <si>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</si>
  <si>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</si>
  <si>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</si>
  <si>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</si>
  <si>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</si>
  <si>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</si>
  <si>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</si>
  <si>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</si>
  <si>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</si>
  <si>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</si>
  <si>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</si>
  <si>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</si>
  <si>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</si>
  <si>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</si>
  <si>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</si>
  <si>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</si>
  <si>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</si>
  <si>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</si>
  <si>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</si>
  <si>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</si>
  <si>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</si>
  <si>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</si>
  <si>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</si>
  <si>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</si>
  <si>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</si>
  <si>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</si>
  <si>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</si>
  <si>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</si>
  <si>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</si>
  <si>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</si>
  <si>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</si>
  <si>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</si>
  <si>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</si>
  <si>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</si>
  <si>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</si>
  <si>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</si>
  <si>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</si>
  <si>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</si>
  <si>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</si>
  <si>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</si>
  <si>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</si>
  <si>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</si>
  <si>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</si>
  <si>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</si>
  <si>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</si>
  <si>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</si>
  <si>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</si>
  <si>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</si>
  <si>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</si>
  <si>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</si>
  <si>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</si>
  <si>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</si>
  <si>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</si>
  <si>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</si>
  <si>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</si>
  <si>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</si>
  <si>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</si>
  <si>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</si>
  <si>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</si>
  <si>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</si>
  <si>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</si>
  <si>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</si>
  <si>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</si>
  <si>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</si>
  <si>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</si>
  <si>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</si>
  <si>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</si>
  <si>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</si>
  <si>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</si>
  <si>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</si>
  <si>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</si>
  <si>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</si>
  <si>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</si>
  <si>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</si>
  <si>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</si>
  <si>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</si>
  <si>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</si>
  <si>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</si>
  <si>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</si>
  <si>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</si>
  <si>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</si>
  <si>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</si>
  <si>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</si>
  <si>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</si>
  <si>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</si>
  <si>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</si>
  <si>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</si>
  <si>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</si>
  <si>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</si>
  <si>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</si>
  <si>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</si>
  <si>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</si>
  <si>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</si>
  <si>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</si>
  <si>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</si>
  <si>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</si>
  <si>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</si>
  <si>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</si>
  <si>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</si>
  <si>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</si>
  <si>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</si>
  <si>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</si>
  <si>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</si>
  <si>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</si>
  <si>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</si>
  <si>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</si>
  <si>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</si>
  <si>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</si>
  <si>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</si>
  <si>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</si>
  <si>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</si>
  <si>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</si>
  <si>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</si>
  <si>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</si>
  <si>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</si>
  <si>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</si>
  <si>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</si>
  <si>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</si>
  <si>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</si>
  <si>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</si>
  <si>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</si>
  <si>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</si>
  <si>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</si>
  <si>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</si>
  <si>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</si>
  <si>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</si>
  <si>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</si>
  <si>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</si>
  <si>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</si>
  <si>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</si>
  <si>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</si>
  <si>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</si>
  <si>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</si>
  <si>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</si>
  <si>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</si>
  <si>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</si>
  <si>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</si>
  <si>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</si>
  <si>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</si>
  <si>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</si>
  <si>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</si>
  <si>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</si>
  <si>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</si>
  <si>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</si>
  <si>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</si>
  <si>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</si>
  <si>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</si>
  <si>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</si>
  <si>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</si>
  <si>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</si>
  <si>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</si>
  <si>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</si>
  <si>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</si>
  <si>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</si>
  <si>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</si>
  <si>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</si>
  <si>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</si>
  <si>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</si>
  <si>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</si>
  <si>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</si>
  <si>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</si>
  <si>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</si>
  <si>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</si>
  <si>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</si>
  <si>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</si>
  <si>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</si>
  <si>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</si>
  <si>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</si>
  <si>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</si>
  <si>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</si>
  <si>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</si>
  <si>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</si>
  <si>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</si>
  <si>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</si>
  <si>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</si>
  <si>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</si>
  <si>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</si>
  <si>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</si>
  <si>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</si>
  <si>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</si>
  <si>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</si>
  <si>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</si>
  <si>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</si>
  <si>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</si>
  <si>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</si>
  <si>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</si>
  <si>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</si>
  <si>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</si>
  <si>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</si>
  <si>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</si>
  <si>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</si>
  <si>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</si>
  <si>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</si>
  <si>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</si>
  <si>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</si>
  <si>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</si>
  <si>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</si>
  <si>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</si>
  <si>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</si>
  <si>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</si>
  <si>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</si>
  <si>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</si>
  <si>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</si>
  <si>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</si>
  <si>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</si>
  <si>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</si>
  <si>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</si>
  <si>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</si>
  <si>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</si>
  <si>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</si>
  <si>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</si>
  <si>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</si>
  <si>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</si>
  <si>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</si>
  <si>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</si>
  <si>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</si>
  <si>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</si>
  <si>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</si>
  <si>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</si>
  <si>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</si>
  <si>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</si>
  <si>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</si>
  <si>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</si>
  <si>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</si>
  <si>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</si>
  <si>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</si>
  <si>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</si>
  <si>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</si>
  <si>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</si>
  <si>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</si>
  <si>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</si>
  <si>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</si>
  <si>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</si>
  <si>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</si>
  <si>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</si>
  <si>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</si>
  <si>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</si>
  <si>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</si>
  <si>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</si>
  <si>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</si>
  <si>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</si>
  <si>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</si>
  <si>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</si>
  <si>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</si>
  <si>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</si>
  <si>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</si>
  <si>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</si>
  <si>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</si>
  <si>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</si>
  <si>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</si>
  <si>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</si>
  <si>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</si>
  <si>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</si>
  <si>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</si>
  <si>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</si>
  <si>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</si>
  <si>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</si>
  <si>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</si>
  <si>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</si>
  <si>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</si>
  <si>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</si>
  <si>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</si>
  <si>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</si>
  <si>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</si>
  <si>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</si>
  <si>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</si>
  <si>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</si>
  <si>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</si>
  <si>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</si>
  <si>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</si>
  <si>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</si>
  <si>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</si>
  <si>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</si>
  <si>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</si>
  <si>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</si>
  <si>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</si>
  <si>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</si>
  <si>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</si>
  <si>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</si>
  <si>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</si>
  <si>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</si>
  <si>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</si>
  <si>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</si>
  <si>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</si>
  <si>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</si>
  <si>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</si>
  <si>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</si>
  <si>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</si>
  <si>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</si>
  <si>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</si>
  <si>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</si>
  <si>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</si>
  <si>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</si>
  <si>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</si>
  <si>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</si>
  <si>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</si>
  <si>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</si>
  <si>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</si>
  <si>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</si>
  <si>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</si>
  <si>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</si>
  <si>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</si>
  <si>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</si>
  <si>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</si>
  <si>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</si>
  <si>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</si>
  <si>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</si>
  <si>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</si>
  <si>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</si>
  <si>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</si>
  <si>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</si>
  <si>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</si>
  <si>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</si>
  <si>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</si>
  <si>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</si>
  <si>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</si>
  <si>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</si>
  <si>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</si>
  <si>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</si>
  <si>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</si>
  <si>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</si>
  <si>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</si>
  <si>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</si>
  <si>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</si>
  <si>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</si>
  <si>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</si>
  <si>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</si>
  <si>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</si>
  <si>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</si>
  <si>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</si>
  <si>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</si>
  <si>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</si>
  <si>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</si>
  <si>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</si>
  <si>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</si>
  <si>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</si>
  <si>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</si>
  <si>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</si>
  <si>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</si>
  <si>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</si>
  <si>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</si>
  <si>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</si>
  <si>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</si>
  <si>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</si>
  <si>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</si>
  <si>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</si>
  <si>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</si>
  <si>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</si>
  <si>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</si>
  <si>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</si>
  <si>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</si>
  <si>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</si>
  <si>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</si>
  <si>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</si>
  <si>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</si>
  <si>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</si>
  <si>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</si>
  <si>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</si>
  <si>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</si>
  <si>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</si>
  <si>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</si>
  <si>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</si>
  <si>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</si>
  <si>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</si>
  <si>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</si>
  <si>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</si>
  <si>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</si>
  <si>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</si>
  <si>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</si>
  <si>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</si>
  <si>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</si>
  <si>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</si>
  <si>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</si>
  <si>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</si>
  <si>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</si>
  <si>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</si>
  <si>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</si>
  <si>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</si>
  <si>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</si>
  <si>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</si>
  <si>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</si>
  <si>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</si>
  <si>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</si>
  <si>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</si>
  <si>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</si>
  <si>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</si>
  <si>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</si>
  <si>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</si>
  <si>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</si>
  <si>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</si>
  <si>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</si>
  <si>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</si>
  <si>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</si>
  <si>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</si>
  <si>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</si>
  <si>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</si>
  <si>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</si>
  <si>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</si>
  <si>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</si>
  <si>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</si>
  <si>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</si>
  <si>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</si>
  <si>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</si>
  <si>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</si>
  <si>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</si>
  <si>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</si>
  <si>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</si>
  <si>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</si>
  <si>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</si>
  <si>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</si>
  <si>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</si>
  <si>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</si>
  <si>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</si>
  <si>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</si>
  <si>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</si>
  <si>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</si>
  <si>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</si>
  <si>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</si>
  <si>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</si>
  <si>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</si>
  <si>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</si>
  <si>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</si>
  <si>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</si>
  <si>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</si>
  <si>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</si>
  <si>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</si>
  <si>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</si>
  <si>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</si>
  <si>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</si>
  <si>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</si>
  <si>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</si>
  <si>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</si>
  <si>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</si>
  <si>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</si>
  <si>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</si>
  <si>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</si>
  <si>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</si>
  <si>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</si>
  <si>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</si>
  <si>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</si>
  <si>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</si>
  <si>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</si>
  <si>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</si>
  <si>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</si>
  <si>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</si>
  <si>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</si>
  <si>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</si>
  <si>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</si>
  <si>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</si>
  <si>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</si>
  <si>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</si>
  <si>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</si>
  <si>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</si>
  <si>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</si>
  <si>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</si>
  <si>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</si>
  <si>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</si>
  <si>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</si>
  <si>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</si>
  <si>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</si>
  <si>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</si>
  <si>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</si>
  <si>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</si>
  <si>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</si>
  <si>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</si>
  <si>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</si>
  <si>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</si>
  <si>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</si>
  <si>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</si>
  <si>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</si>
  <si>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</si>
  <si>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</si>
  <si>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</si>
  <si>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</si>
  <si>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</si>
  <si>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</si>
  <si>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</si>
  <si>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</si>
  <si>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</si>
  <si>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</si>
  <si>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</si>
  <si>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</si>
  <si>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</si>
  <si>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</si>
  <si>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</si>
  <si>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</si>
  <si>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</si>
  <si>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</si>
  <si>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</si>
  <si>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</si>
  <si>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</si>
  <si>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</si>
  <si>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</si>
  <si>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</si>
  <si>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</si>
  <si>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</si>
  <si>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</si>
  <si>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</si>
  <si>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</si>
  <si>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</si>
  <si>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</si>
  <si>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</si>
  <si>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</si>
  <si>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</si>
  <si>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</si>
  <si>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</si>
  <si>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</si>
  <si>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</si>
  <si>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</si>
  <si>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</si>
  <si>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</si>
  <si>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</si>
  <si>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</si>
  <si>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</si>
  <si>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</si>
  <si>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</si>
  <si>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</si>
  <si>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</si>
  <si>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</si>
  <si>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</si>
  <si>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</si>
  <si>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</si>
  <si>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</si>
  <si>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</si>
  <si>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</si>
  <si>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</si>
  <si>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</si>
  <si>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</si>
  <si>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</si>
  <si>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</si>
  <si>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</si>
  <si>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</si>
  <si>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</si>
  <si>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</si>
  <si>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</si>
  <si>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</si>
  <si>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</si>
  <si>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</si>
  <si>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</si>
  <si>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</si>
  <si>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</si>
  <si>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</si>
  <si>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</si>
  <si>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</si>
  <si>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</si>
  <si>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</si>
  <si>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</si>
  <si>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</si>
  <si>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</si>
  <si>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</si>
  <si>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</si>
  <si>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</si>
  <si>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</si>
  <si>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</si>
  <si>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</si>
  <si>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</si>
  <si>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</si>
  <si>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</si>
  <si>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</si>
  <si>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</si>
  <si>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</si>
  <si>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</si>
  <si>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</si>
  <si>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</si>
  <si>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</si>
  <si>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</si>
  <si>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</si>
  <si>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</si>
  <si>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</si>
  <si>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</si>
  <si>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</si>
  <si>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</si>
  <si>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</si>
  <si>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</si>
  <si>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</si>
  <si>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</si>
  <si>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</si>
  <si>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</si>
  <si>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</si>
  <si>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</si>
  <si>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</si>
  <si>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</si>
  <si>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</si>
  <si>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</si>
  <si>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</si>
  <si>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</si>
  <si>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</si>
  <si>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</si>
  <si>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</si>
  <si>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</si>
  <si>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</si>
  <si>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</si>
  <si>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</si>
  <si>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</si>
  <si>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</si>
  <si>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</si>
  <si>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</si>
  <si>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</si>
  <si>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</si>
  <si>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</si>
  <si>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</si>
  <si>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</si>
  <si>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</si>
  <si>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</si>
  <si>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</si>
  <si>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</si>
  <si>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</si>
  <si>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</si>
  <si>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</si>
  <si>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</si>
  <si>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</si>
  <si>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</si>
  <si>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</si>
  <si>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</si>
  <si>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</si>
  <si>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</si>
  <si>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</si>
  <si>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</si>
  <si>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</si>
  <si>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</si>
  <si>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</si>
  <si>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</si>
  <si>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</si>
  <si>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</si>
  <si>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</si>
  <si>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</si>
  <si>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</si>
  <si>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</si>
  <si>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</si>
  <si>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</si>
  <si>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</si>
  <si>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</si>
  <si>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</si>
  <si>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</si>
  <si>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</si>
  <si>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</si>
  <si>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</si>
  <si>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</si>
  <si>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</si>
  <si>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</si>
  <si>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</si>
  <si>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</si>
  <si>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</si>
  <si>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</si>
  <si>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</si>
  <si>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</si>
  <si>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</si>
  <si>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</si>
  <si>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</si>
  <si>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</si>
  <si>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</si>
  <si>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</si>
  <si>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</si>
  <si>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</si>
  <si>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</si>
  <si>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</si>
  <si>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</si>
  <si>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</si>
  <si>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</si>
  <si>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</si>
  <si>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</si>
  <si>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</si>
  <si>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</si>
  <si>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</si>
  <si>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</si>
  <si>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</si>
  <si>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</si>
  <si>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</si>
  <si>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</si>
  <si>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</si>
  <si>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</si>
  <si>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</si>
  <si>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</si>
  <si>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</si>
  <si>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</si>
  <si>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</si>
  <si>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</si>
  <si>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</si>
  <si>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</si>
  <si>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</si>
  <si>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</si>
  <si>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</si>
  <si>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</si>
  <si>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</si>
  <si>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</si>
  <si>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</si>
  <si>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</si>
  <si>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</si>
  <si>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</si>
  <si>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</si>
  <si>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</si>
  <si>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</si>
  <si>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</si>
  <si>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</si>
  <si>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</si>
  <si>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</si>
  <si>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</si>
  <si>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</si>
  <si>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</si>
  <si>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</si>
  <si>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</si>
  <si>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</si>
  <si>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</si>
  <si>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</si>
  <si>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</si>
  <si>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</si>
  <si>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</si>
  <si>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</si>
  <si>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</si>
  <si>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</si>
  <si>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</si>
  <si>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</si>
  <si>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</si>
  <si>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</si>
  <si>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</si>
  <si>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</si>
  <si>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</si>
  <si>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</si>
  <si>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</si>
  <si>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</si>
  <si>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</si>
  <si>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</si>
  <si>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</si>
  <si>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</si>
  <si>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</si>
  <si>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</si>
  <si>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</si>
  <si>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</si>
  <si>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</si>
  <si>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</si>
  <si>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</si>
  <si>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</si>
  <si>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</si>
  <si>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</si>
  <si>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</si>
  <si>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</si>
  <si>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</si>
  <si>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</si>
  <si>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</si>
  <si>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</si>
  <si>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</si>
  <si>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</si>
  <si>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</si>
  <si>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</si>
  <si>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</si>
  <si>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</si>
  <si>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</si>
  <si>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</si>
  <si>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</si>
  <si>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</si>
  <si>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</si>
  <si>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</si>
  <si>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</si>
  <si>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</si>
  <si>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</si>
  <si>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</si>
  <si>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</si>
  <si>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</si>
  <si>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</si>
  <si>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</si>
  <si>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</si>
  <si>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</si>
  <si>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</si>
  <si>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</si>
  <si>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</si>
  <si>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</si>
  <si>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</si>
  <si>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</si>
  <si>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</si>
  <si>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</si>
  <si>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</si>
  <si>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</si>
  <si>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</si>
  <si>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</si>
  <si>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</si>
  <si>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</si>
  <si>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</si>
  <si>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</si>
  <si>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</si>
  <si>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</si>
  <si>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</si>
  <si>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</si>
  <si>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</si>
  <si>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</si>
  <si>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</si>
  <si>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</si>
  <si>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</si>
  <si>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</si>
  <si>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</si>
  <si>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</si>
  <si>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</si>
  <si>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</si>
  <si>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</si>
  <si>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</si>
  <si>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</si>
  <si>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</si>
  <si>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</si>
  <si>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</si>
  <si>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</si>
  <si>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</si>
  <si>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</si>
  <si>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</si>
  <si>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</si>
  <si>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</si>
  <si>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</si>
  <si>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</si>
  <si>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</si>
  <si>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</si>
  <si>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</si>
  <si>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</si>
  <si>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</si>
  <si>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</si>
  <si>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</si>
  <si>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</si>
  <si>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</si>
  <si>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</si>
  <si>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</si>
  <si>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</si>
  <si>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</si>
  <si>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</si>
  <si>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</si>
  <si>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</si>
  <si>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</si>
  <si>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</si>
  <si>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</si>
  <si>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</si>
  <si>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</si>
  <si>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</si>
  <si>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</si>
  <si>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</si>
  <si>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</si>
  <si>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</si>
  <si>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</si>
  <si>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</si>
  <si>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</si>
  <si>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</si>
  <si>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</si>
  <si>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</si>
  <si>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</si>
  <si>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</si>
  <si>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</si>
  <si>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</si>
  <si>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</si>
  <si>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</si>
  <si>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</si>
  <si>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</si>
  <si>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</si>
  <si>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</si>
  <si>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</si>
  <si>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</si>
  <si>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</si>
  <si>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</si>
  <si>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</si>
  <si>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</si>
  <si>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</si>
  <si>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</si>
  <si>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</si>
  <si>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</si>
  <si>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</si>
  <si>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</si>
  <si>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</si>
  <si>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</si>
  <si>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</si>
  <si>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</si>
  <si>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</si>
  <si>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</si>
  <si>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</si>
  <si>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</si>
  <si>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</si>
  <si>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</si>
  <si>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</si>
  <si>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</si>
  <si>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</si>
  <si>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</si>
  <si>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</si>
  <si>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</si>
  <si>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</si>
  <si>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</si>
  <si>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</si>
  <si>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</si>
  <si>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</si>
  <si>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</si>
  <si>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</si>
  <si>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</si>
  <si>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</si>
  <si>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</si>
  <si>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</si>
  <si>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</si>
  <si>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</si>
  <si>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</si>
  <si>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</si>
  <si>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</si>
  <si>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</si>
  <si>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</si>
  <si>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</si>
  <si>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</si>
  <si>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</si>
  <si>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</si>
  <si>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</si>
  <si>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</si>
  <si>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</si>
  <si>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</si>
  <si>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</si>
  <si>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</si>
  <si>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</si>
  <si>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</si>
  <si>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</si>
  <si>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</si>
  <si>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</si>
  <si>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</si>
  <si>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</si>
  <si>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</si>
  <si>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</si>
  <si>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</si>
  <si>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</si>
  <si>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</si>
  <si>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</si>
  <si>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</si>
  <si>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</si>
  <si>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</si>
  <si>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</si>
  <si>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</si>
  <si>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</si>
  <si>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</si>
  <si>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</si>
  <si>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</si>
  <si>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</si>
  <si>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</si>
  <si>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</si>
  <si>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</si>
  <si>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</si>
  <si>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</si>
  <si>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</si>
  <si>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</si>
  <si>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</si>
  <si>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</si>
  <si>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</si>
  <si>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</si>
  <si>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</si>
  <si>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</si>
  <si>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</si>
  <si>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</si>
  <si>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</si>
  <si>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</si>
  <si>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</si>
  <si>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</si>
  <si>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</si>
  <si>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</si>
  <si>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</si>
  <si>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</si>
  <si>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</si>
  <si>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</si>
  <si>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</si>
  <si>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</si>
  <si>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</si>
  <si>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</si>
  <si>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</si>
  <si>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</si>
  <si>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</si>
  <si>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</si>
  <si>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</si>
  <si>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</si>
  <si>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</si>
  <si>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</si>
  <si>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</si>
  <si>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</si>
  <si>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</si>
  <si>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</si>
  <si>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</si>
  <si>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</si>
  <si>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</si>
  <si>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</si>
  <si>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</si>
  <si>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</si>
  <si>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</si>
  <si>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</si>
  <si>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</si>
  <si>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</si>
  <si>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</si>
  <si>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</si>
  <si>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</si>
  <si>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</si>
  <si>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</si>
  <si>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</si>
  <si>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</si>
  <si>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</si>
  <si>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</si>
  <si>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</si>
  <si>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</si>
  <si>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</si>
  <si>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</si>
  <si>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</si>
  <si>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</si>
  <si>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</si>
  <si>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</si>
  <si>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</si>
  <si>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</si>
  <si>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</si>
  <si>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</si>
  <si>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</si>
  <si>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</si>
  <si>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</si>
  <si>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</si>
  <si>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</si>
  <si>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</si>
  <si>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</si>
  <si>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</si>
  <si>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</si>
  <si>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</si>
  <si>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</si>
  <si>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</si>
  <si>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</si>
  <si>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</si>
  <si>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</si>
  <si>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</si>
  <si>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</si>
  <si>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</si>
  <si>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</si>
  <si>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</si>
  <si>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</si>
  <si>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</si>
  <si>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</si>
  <si>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</si>
  <si>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</si>
  <si>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</si>
  <si>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</si>
  <si>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</si>
  <si>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</si>
  <si>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</si>
  <si>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</si>
  <si>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</si>
  <si>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</si>
  <si>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</si>
  <si>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</si>
  <si>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</si>
  <si>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</si>
  <si>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</si>
  <si>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</si>
  <si>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</si>
  <si>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</si>
  <si>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</si>
  <si>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</si>
  <si>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</si>
  <si>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</si>
  <si>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</si>
  <si>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</si>
  <si>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</si>
  <si>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</si>
  <si>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</si>
  <si>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</si>
  <si>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</si>
  <si>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</si>
  <si>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</si>
  <si>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</si>
  <si>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</si>
  <si>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</si>
  <si>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</si>
  <si>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</si>
  <si>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</si>
  <si>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</si>
  <si>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</si>
  <si>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</si>
  <si>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</si>
  <si>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</si>
  <si>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</si>
  <si>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</si>
  <si>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</si>
  <si>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</si>
  <si>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</si>
  <si>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</si>
  <si>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</si>
  <si>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</si>
  <si>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</si>
  <si>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</si>
  <si>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</si>
  <si>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</si>
  <si>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</si>
  <si>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</si>
  <si>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</si>
  <si>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</si>
  <si>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</si>
  <si>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</si>
  <si>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</si>
  <si>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</si>
  <si>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</si>
  <si>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</si>
  <si>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</si>
  <si>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</si>
  <si>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</si>
  <si>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</si>
  <si>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</si>
  <si>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</si>
  <si>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</si>
  <si>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</si>
  <si>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</si>
  <si>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</si>
  <si>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</si>
  <si>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</si>
  <si>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</si>
  <si>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</si>
  <si>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</si>
  <si>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</si>
  <si>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</si>
  <si>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</si>
  <si>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</si>
  <si>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</si>
  <si>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</si>
  <si>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</si>
  <si>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</si>
  <si>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</si>
  <si>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</si>
  <si>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</si>
  <si>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</si>
  <si>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</si>
  <si>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</si>
  <si>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</si>
  <si>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</si>
  <si>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</si>
  <si>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</si>
  <si>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</si>
  <si>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</si>
  <si>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</si>
  <si>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</si>
  <si>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</si>
  <si>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</si>
  <si>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</si>
  <si>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</si>
  <si>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</si>
  <si>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</si>
  <si>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</si>
  <si>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</si>
  <si>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</si>
  <si>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</si>
  <si>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</si>
  <si>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</si>
  <si>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</si>
  <si>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</si>
  <si>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</si>
  <si>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</si>
  <si>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</si>
  <si>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</si>
  <si>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</si>
  <si>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</si>
  <si>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</si>
  <si>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</si>
  <si>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</si>
  <si>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</si>
  <si>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</si>
  <si>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</si>
  <si>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</si>
  <si>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</si>
  <si>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</si>
  <si>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</si>
  <si>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</si>
  <si>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</si>
  <si>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</si>
  <si>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</si>
  <si>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</si>
  <si>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</si>
  <si>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</si>
  <si>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</si>
  <si>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</si>
  <si>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</si>
  <si>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</si>
  <si>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</si>
  <si>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</si>
  <si>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</si>
  <si>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</si>
  <si>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</si>
  <si>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</si>
  <si>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</si>
  <si>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</si>
  <si>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</si>
  <si>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</si>
  <si>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</si>
  <si>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</si>
  <si>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</si>
  <si>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</si>
  <si>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</si>
  <si>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</si>
  <si>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</si>
  <si>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</si>
  <si>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</si>
  <si>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</si>
  <si>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</si>
  <si>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</si>
  <si>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</si>
  <si>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</si>
  <si>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</si>
  <si>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</si>
  <si>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</si>
  <si>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</si>
  <si>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</si>
  <si>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</si>
  <si>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</si>
  <si>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</si>
  <si>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</si>
  <si>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</si>
  <si>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</si>
  <si>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</si>
  <si>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</si>
  <si>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</si>
  <si>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</si>
  <si>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</si>
  <si>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</si>
  <si>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</si>
  <si>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</si>
  <si>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</si>
  <si>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</si>
  <si>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</si>
  <si>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</si>
  <si>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</si>
  <si>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</si>
  <si>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</si>
  <si>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</si>
  <si>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</si>
  <si>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</si>
  <si>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</si>
  <si>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</si>
  <si>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</si>
  <si>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</si>
  <si>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</si>
  <si>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</si>
  <si>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</si>
  <si>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</si>
  <si>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</si>
  <si>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</si>
  <si>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</si>
  <si>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</si>
  <si>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</si>
  <si>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</si>
  <si>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</si>
  <si>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</si>
  <si>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</si>
  <si>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</si>
  <si>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</si>
  <si>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</si>
  <si>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</si>
  <si>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</si>
  <si>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</si>
  <si>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</si>
  <si>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</si>
  <si>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</si>
  <si>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</si>
  <si>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</si>
  <si>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</si>
  <si>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</si>
  <si>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</si>
  <si>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</si>
  <si>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</si>
  <si>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</si>
  <si>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</si>
  <si>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</si>
  <si>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</si>
  <si>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</si>
  <si>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</si>
  <si>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</si>
  <si>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</si>
  <si>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</si>
  <si>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</si>
  <si>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</si>
  <si>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</si>
  <si>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</si>
  <si>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</si>
  <si>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</si>
  <si>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</si>
  <si>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</si>
  <si>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</si>
  <si>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</si>
  <si>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</si>
  <si>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</si>
  <si>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</si>
  <si>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</si>
  <si>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</si>
  <si>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</si>
  <si>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</si>
  <si>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</si>
  <si>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</si>
  <si>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</si>
  <si>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</si>
  <si>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</si>
  <si>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</si>
  <si>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</si>
  <si>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</si>
  <si>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</si>
  <si>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</si>
  <si>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</si>
  <si>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</si>
  <si>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</si>
  <si>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</si>
  <si>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</si>
  <si>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</si>
  <si>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</si>
  <si>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</si>
  <si>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</si>
  <si>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</si>
  <si>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</si>
  <si>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</si>
  <si>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</si>
  <si>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</si>
  <si>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</si>
  <si>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</si>
  <si>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</si>
  <si>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</si>
  <si>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</si>
  <si>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</si>
  <si>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</si>
  <si>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</si>
  <si>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</si>
  <si>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</si>
  <si>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</si>
  <si>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</si>
  <si>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</si>
  <si>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</si>
  <si>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</si>
  <si>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</si>
  <si>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</si>
  <si>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</si>
  <si>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</si>
  <si>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</si>
  <si>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</si>
  <si>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</si>
  <si>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</si>
  <si>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</si>
  <si>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</si>
  <si>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</si>
  <si>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</si>
  <si>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</si>
  <si>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</si>
  <si>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</si>
  <si>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</si>
  <si>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</si>
  <si>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</si>
  <si>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</si>
  <si>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</si>
  <si>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</si>
  <si>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</si>
  <si>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</si>
  <si>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</si>
  <si>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</si>
  <si>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</si>
  <si>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</si>
  <si>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</si>
  <si>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</si>
  <si>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</si>
  <si>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</si>
  <si>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</si>
  <si>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</si>
  <si>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</si>
  <si>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</si>
  <si>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</si>
  <si>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</si>
  <si>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</si>
  <si>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</si>
  <si>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</si>
  <si>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</si>
  <si>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</si>
  <si>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</si>
  <si>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</si>
  <si>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</si>
  <si>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</si>
  <si>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</si>
  <si>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</si>
  <si>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</si>
  <si>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</si>
  <si>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</si>
  <si>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</si>
  <si>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</si>
  <si>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</si>
  <si>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</si>
  <si>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</si>
  <si>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</si>
  <si>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</si>
  <si>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</si>
  <si>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</si>
  <si>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</si>
  <si>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</si>
  <si>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</si>
  <si>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</si>
  <si>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</si>
  <si>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</si>
  <si>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</si>
  <si>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</si>
  <si>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</si>
  <si>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</si>
  <si>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</si>
  <si>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</si>
  <si>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</si>
  <si>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</si>
  <si>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</si>
  <si>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</si>
  <si>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</si>
  <si>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</si>
  <si>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</si>
  <si>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</si>
  <si>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</si>
  <si>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</si>
  <si>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</si>
  <si>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</si>
  <si>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</si>
  <si>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</si>
  <si>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</si>
  <si>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</si>
  <si>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</si>
  <si>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</si>
  <si>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</si>
  <si>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</si>
  <si>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</si>
  <si>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</si>
  <si>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</si>
  <si>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</si>
  <si>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</si>
  <si>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</si>
  <si>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</si>
  <si>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</si>
  <si>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</si>
  <si>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</si>
  <si>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</si>
  <si>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</si>
  <si>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</si>
  <si>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</si>
  <si>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</si>
  <si>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</si>
  <si>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</si>
  <si>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</si>
  <si>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</si>
  <si>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</si>
  <si>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</si>
  <si>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</si>
  <si>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</si>
  <si>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</si>
  <si>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</si>
  <si>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</si>
  <si>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</si>
  <si>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</si>
  <si>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</si>
  <si>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</si>
  <si>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</si>
  <si>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</si>
  <si>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</si>
  <si>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</si>
  <si>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</si>
  <si>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</si>
  <si>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</si>
  <si>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</si>
  <si>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</si>
  <si>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</si>
  <si>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</si>
  <si>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</si>
  <si>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</si>
  <si>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</si>
  <si>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</si>
  <si>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</si>
  <si>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</si>
  <si>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</si>
  <si>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</si>
  <si>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</si>
  <si>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</si>
  <si>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</si>
  <si>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</si>
  <si>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</si>
  <si>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</si>
  <si>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</si>
  <si>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</si>
  <si>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</si>
  <si>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</si>
  <si>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</si>
  <si>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</si>
  <si>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</si>
  <si>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</si>
  <si>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</si>
  <si>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</si>
  <si>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</si>
  <si>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</si>
  <si>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</si>
  <si>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</si>
  <si>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</si>
  <si>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</si>
  <si>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</si>
  <si>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</si>
  <si>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</si>
  <si>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</si>
  <si>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</si>
  <si>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</si>
  <si>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</si>
  <si>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</si>
  <si>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</si>
  <si>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</si>
  <si>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</si>
  <si>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</si>
  <si>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</si>
  <si>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</si>
  <si>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</si>
  <si>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</si>
  <si>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</si>
  <si>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</si>
  <si>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</si>
  <si>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</si>
  <si>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</si>
  <si>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</si>
  <si>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</si>
  <si>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</si>
  <si>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</si>
  <si>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</si>
  <si>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</si>
  <si>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</si>
  <si>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</si>
  <si>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</si>
  <si>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</si>
  <si>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</si>
  <si>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</si>
  <si>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</si>
  <si>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</si>
  <si>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</si>
  <si>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</si>
  <si>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</si>
  <si>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</si>
  <si>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</si>
  <si>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</si>
  <si>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</si>
  <si>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</si>
  <si>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</si>
  <si>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</si>
  <si>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</si>
  <si>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</si>
  <si>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</si>
  <si>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</si>
  <si>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</si>
  <si>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</si>
  <si>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</si>
  <si>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</si>
  <si>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</si>
  <si>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</si>
  <si>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</si>
  <si>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</si>
  <si>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</si>
  <si>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</si>
  <si>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</si>
  <si>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</si>
  <si>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</si>
  <si>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</si>
  <si>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</si>
  <si>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</si>
  <si>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</si>
  <si>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</si>
  <si>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</si>
  <si>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</si>
  <si>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</si>
  <si>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</si>
  <si>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</si>
  <si>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</si>
  <si>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</si>
  <si>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</si>
  <si>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</si>
  <si>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</si>
  <si>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</si>
  <si>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</si>
  <si>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</si>
  <si>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</si>
  <si>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</si>
  <si>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</si>
  <si>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</si>
  <si>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</si>
  <si>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</si>
  <si>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</si>
  <si>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</si>
  <si>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</si>
  <si>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</si>
  <si>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</si>
  <si>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</si>
  <si>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</si>
  <si>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</si>
  <si>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</si>
  <si>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</si>
  <si>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</si>
  <si>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</si>
  <si>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</si>
  <si>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</si>
  <si>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</si>
  <si>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</si>
  <si>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</si>
  <si>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</si>
  <si>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</si>
  <si>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</si>
  <si>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</si>
  <si>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</si>
  <si>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</si>
  <si>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</si>
  <si>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</si>
  <si>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</si>
  <si>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</si>
  <si>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</si>
  <si>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</si>
  <si>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</si>
  <si>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</si>
  <si>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</si>
  <si>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</si>
  <si>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</si>
  <si>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</si>
  <si>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</si>
  <si>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</si>
  <si>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</si>
  <si>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</si>
  <si>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</si>
  <si>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</si>
  <si>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</si>
  <si>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</si>
  <si>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</si>
  <si>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</si>
  <si>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</si>
  <si>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</si>
  <si>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</si>
  <si>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</si>
  <si>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</si>
  <si>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</si>
  <si>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</si>
  <si>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</si>
  <si>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</si>
  <si>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</si>
  <si>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</si>
  <si>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</si>
  <si>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</si>
  <si>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</si>
  <si>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</si>
  <si>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</si>
  <si>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</si>
  <si>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</si>
  <si>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</si>
  <si>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</si>
  <si>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</si>
  <si>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</si>
  <si>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</si>
  <si>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</si>
  <si>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</si>
  <si>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</si>
  <si>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</si>
  <si>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</si>
  <si>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</si>
  <si>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</si>
  <si>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</si>
  <si>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</si>
  <si>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</si>
  <si>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</si>
  <si>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</si>
  <si>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</si>
  <si>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</si>
  <si>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</si>
  <si>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</si>
  <si>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</si>
  <si>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</si>
  <si>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</si>
  <si>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</si>
  <si>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</si>
  <si>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</si>
  <si>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</si>
  <si>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</si>
  <si>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</si>
  <si>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</si>
  <si>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</si>
  <si>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</si>
  <si>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</si>
  <si>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</si>
  <si>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</si>
  <si>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</si>
  <si>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</si>
  <si>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</si>
  <si>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</si>
  <si>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</si>
  <si>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</si>
  <si>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</si>
  <si>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</si>
  <si>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</si>
  <si>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</si>
  <si>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</si>
  <si>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</si>
  <si>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</si>
  <si>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</si>
  <si>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</si>
  <si>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</si>
  <si>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</si>
  <si>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</si>
  <si>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</si>
  <si>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</si>
  <si>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</si>
  <si>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</si>
  <si>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</si>
  <si>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</si>
  <si>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</si>
  <si>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</si>
  <si>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</si>
  <si>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</si>
  <si>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</si>
  <si>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</si>
  <si>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</si>
  <si>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</si>
  <si>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</si>
  <si>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</si>
  <si>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</si>
  <si>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</si>
  <si>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</si>
  <si>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</si>
  <si>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</si>
  <si>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</si>
  <si>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</si>
  <si>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</si>
  <si>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</si>
  <si>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</si>
  <si>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</si>
  <si>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</si>
  <si>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</si>
  <si>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</si>
  <si>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</si>
  <si>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</si>
  <si>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</si>
  <si>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</si>
  <si>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</si>
  <si>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</si>
  <si>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</si>
  <si>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</si>
  <si>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</si>
  <si>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</si>
  <si>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</si>
  <si>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</si>
  <si>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</si>
  <si>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</si>
  <si>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</si>
  <si>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</si>
  <si>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</si>
  <si>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</si>
  <si>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</si>
  <si>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</si>
  <si>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</si>
  <si>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</si>
  <si>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</si>
  <si>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</si>
  <si>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</si>
  <si>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</si>
  <si>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</si>
  <si>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</si>
  <si>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</si>
  <si>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</si>
  <si>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</si>
  <si>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</si>
  <si>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</si>
  <si>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</si>
  <si>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</si>
  <si>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</si>
  <si>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</si>
  <si>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</si>
  <si>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</si>
  <si>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</si>
  <si>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</si>
  <si>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</si>
  <si>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</si>
  <si>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</si>
  <si>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</si>
  <si>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</si>
  <si>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</si>
  <si>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</si>
  <si>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</si>
  <si>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</si>
  <si>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</si>
  <si>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</si>
  <si>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</si>
  <si>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</si>
  <si>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</si>
  <si>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</si>
  <si>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</si>
  <si>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</si>
  <si>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</si>
  <si>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</si>
  <si>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</si>
  <si>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</si>
  <si>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</si>
  <si>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</si>
  <si>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</si>
  <si>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</si>
  <si>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</si>
  <si>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</si>
  <si>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</si>
  <si>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</si>
  <si>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</si>
  <si>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</si>
  <si>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</si>
  <si>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</si>
  <si>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</si>
  <si>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</si>
  <si>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</si>
  <si>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</si>
  <si>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</si>
  <si>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</si>
  <si>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</si>
  <si>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</si>
  <si>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</si>
  <si>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</si>
  <si>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</si>
  <si>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</si>
  <si>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</si>
  <si>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</si>
  <si>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</si>
  <si>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</si>
  <si>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</si>
  <si>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</si>
  <si>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</si>
  <si>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</si>
  <si>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</si>
  <si>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</si>
  <si>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</si>
  <si>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</si>
  <si>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</si>
  <si>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</si>
  <si>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</si>
  <si>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</si>
  <si>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</si>
  <si>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</si>
  <si>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</si>
  <si>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</si>
  <si>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</si>
  <si>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</si>
  <si>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</si>
  <si>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</si>
  <si>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</si>
  <si>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</si>
  <si>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</si>
  <si>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</si>
  <si>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</si>
  <si>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</si>
  <si>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</si>
  <si>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</si>
  <si>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</si>
  <si>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</si>
  <si>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</si>
  <si>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</si>
  <si>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</si>
  <si>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</si>
  <si>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</si>
  <si>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</si>
  <si>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</si>
  <si>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</si>
  <si>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</si>
  <si>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</si>
  <si>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</si>
  <si>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</si>
  <si>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</si>
  <si>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</si>
  <si>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</si>
  <si>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</si>
  <si>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</si>
  <si>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</si>
  <si>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</si>
  <si>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</si>
  <si>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</si>
  <si>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</si>
  <si>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</si>
  <si>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</si>
  <si>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</si>
  <si>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</si>
  <si>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</si>
  <si>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</si>
  <si>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</si>
  <si>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</si>
  <si>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</si>
  <si>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</si>
  <si>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</si>
  <si>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</si>
  <si>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</si>
  <si>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</si>
  <si>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</si>
  <si>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</si>
  <si>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</si>
  <si>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</si>
  <si>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</si>
  <si>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</si>
  <si>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</si>
  <si>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</si>
  <si>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</si>
  <si>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</si>
  <si>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</si>
  <si>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</si>
  <si>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</si>
  <si>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</si>
  <si>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</si>
  <si>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</si>
  <si>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</si>
  <si>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</si>
  <si>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</si>
  <si>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</si>
  <si>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</si>
  <si>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</si>
  <si>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</si>
  <si>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</si>
  <si>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</si>
  <si>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</si>
  <si>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</si>
  <si>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</si>
  <si>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</si>
  <si>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</si>
  <si>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</si>
  <si>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</si>
  <si>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</si>
  <si>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</si>
  <si>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</si>
  <si>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</si>
  <si>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</si>
  <si>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</si>
  <si>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</si>
  <si>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</si>
  <si>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</si>
  <si>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</si>
  <si>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</si>
  <si>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</si>
  <si>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</si>
  <si>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</si>
  <si>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</si>
  <si>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</si>
  <si>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</si>
  <si>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</si>
  <si>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</si>
  <si>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</si>
  <si>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</si>
  <si>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</si>
  <si>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</si>
  <si>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</si>
  <si>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</si>
  <si>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</si>
  <si>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</si>
  <si>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</si>
  <si>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</si>
  <si>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</si>
  <si>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</si>
  <si>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</si>
  <si>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</si>
  <si>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</si>
  <si>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</si>
  <si>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</si>
  <si>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</si>
  <si>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</si>
  <si>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</si>
  <si>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</si>
  <si>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</si>
  <si>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</si>
  <si>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</si>
  <si>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</si>
  <si>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</si>
  <si>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</si>
  <si>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</si>
  <si>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</si>
  <si>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</si>
  <si>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</si>
  <si>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</si>
  <si>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</si>
  <si>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</si>
  <si>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</si>
  <si>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</si>
  <si>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</si>
  <si>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</si>
  <si>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</si>
  <si>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</si>
  <si>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</si>
  <si>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</si>
  <si>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</si>
  <si>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</si>
  <si>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</si>
  <si>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</si>
  <si>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</si>
  <si>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</si>
  <si>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</si>
  <si>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</si>
  <si>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</si>
  <si>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</si>
  <si>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</si>
  <si>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</si>
  <si>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</si>
  <si>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</si>
  <si>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</si>
  <si>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</si>
  <si>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</si>
  <si>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</si>
  <si>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</si>
  <si>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</si>
  <si>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</si>
  <si>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</si>
  <si>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</si>
  <si>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</si>
  <si>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</si>
  <si>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</si>
  <si>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</si>
  <si>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</si>
  <si>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</si>
  <si>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</si>
  <si>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</si>
  <si>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</si>
  <si>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</si>
  <si>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</si>
  <si>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</si>
  <si>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</si>
  <si>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</si>
  <si>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</si>
  <si>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</si>
  <si>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</si>
  <si>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</si>
  <si>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</si>
  <si>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</si>
  <si>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</si>
  <si>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</si>
  <si>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</si>
  <si>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</si>
  <si>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</si>
  <si>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</si>
  <si>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</si>
  <si>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</si>
  <si>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</si>
  <si>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</si>
  <si>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</si>
  <si>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</si>
  <si>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</si>
  <si>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</si>
  <si>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</si>
  <si>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</si>
  <si>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</si>
  <si>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</si>
  <si>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</si>
  <si>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</si>
  <si>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</si>
  <si>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</si>
  <si>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</si>
  <si>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</si>
  <si>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</si>
  <si>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</si>
  <si>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</si>
  <si>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</si>
  <si>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</si>
  <si>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</si>
  <si>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</si>
  <si>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</si>
  <si>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</si>
  <si>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</si>
  <si>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</si>
  <si>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</si>
  <si>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</si>
  <si>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</si>
  <si>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</si>
  <si>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</si>
  <si>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</si>
  <si>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</si>
  <si>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</si>
  <si>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</si>
  <si>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</si>
  <si>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</si>
  <si>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</si>
  <si>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</si>
  <si>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</si>
  <si>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</si>
  <si>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</si>
  <si>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</si>
  <si>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</si>
  <si>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</si>
  <si>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</si>
  <si>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</si>
  <si>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</si>
  <si>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</si>
  <si>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</si>
  <si>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</si>
  <si>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</si>
  <si>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</si>
  <si>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</si>
  <si>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</si>
  <si>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</si>
  <si>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</si>
  <si>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</si>
  <si>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</si>
  <si>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</si>
  <si>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</si>
  <si>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</si>
  <si>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</si>
  <si>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</si>
  <si>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</si>
  <si>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</si>
  <si>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</si>
  <si>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</si>
  <si>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</si>
  <si>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</si>
  <si>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</si>
  <si>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</si>
  <si>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</si>
  <si>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</si>
  <si>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</si>
  <si>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</si>
  <si>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</si>
  <si>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</si>
  <si>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</si>
  <si>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</si>
  <si>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</si>
  <si>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</si>
  <si>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</si>
  <si>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</si>
  <si>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</si>
  <si>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</si>
  <si>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</si>
  <si>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</si>
  <si>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</si>
  <si>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</si>
  <si>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</si>
  <si>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</si>
  <si>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</si>
  <si>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</si>
  <si>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</si>
  <si>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</si>
  <si>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</si>
  <si>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</si>
  <si>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</si>
  <si>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</si>
  <si>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</si>
  <si>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</si>
  <si>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</si>
  <si>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</si>
  <si>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</si>
  <si>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</si>
  <si>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</si>
  <si>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</si>
  <si>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</si>
  <si>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</si>
  <si>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</si>
  <si>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</si>
  <si>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</si>
  <si>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</si>
  <si>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</si>
  <si>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</si>
  <si>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</si>
  <si>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</si>
  <si>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</si>
  <si>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</si>
  <si>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</si>
  <si>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</si>
  <si>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</si>
  <si>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</si>
  <si>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</si>
  <si>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</si>
  <si>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</si>
  <si>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</si>
  <si>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</si>
  <si>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</si>
  <si>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</si>
  <si>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</si>
  <si>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</si>
  <si>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</si>
  <si>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</si>
  <si>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</si>
  <si>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</si>
  <si>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</si>
  <si>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</si>
  <si>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</si>
  <si>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</si>
  <si>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</si>
  <si>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</si>
  <si>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</si>
  <si>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</si>
  <si>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</si>
  <si>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</si>
  <si>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</si>
  <si>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</si>
  <si>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</si>
  <si>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</si>
  <si>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</si>
  <si>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</si>
  <si>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</si>
  <si>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</si>
  <si>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</si>
  <si>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</si>
  <si>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</si>
  <si>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</si>
  <si>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</si>
  <si>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</si>
  <si>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</si>
  <si>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</si>
  <si>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</si>
  <si>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</si>
  <si>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</si>
  <si>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</si>
  <si>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</si>
  <si>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</si>
  <si>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</si>
  <si>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</si>
  <si>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</si>
  <si>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</si>
  <si>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</si>
  <si>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</si>
  <si>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</si>
  <si>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</si>
  <si>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</si>
  <si>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</si>
  <si>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</si>
  <si>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</si>
  <si>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</si>
  <si>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</si>
  <si>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</si>
  <si>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</si>
  <si>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</si>
  <si>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</si>
  <si>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</si>
  <si>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</si>
  <si>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</si>
  <si>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</si>
  <si>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</si>
  <si>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</si>
  <si>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</si>
  <si>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</si>
  <si>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</si>
  <si>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</si>
  <si>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</si>
  <si>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</si>
  <si>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</si>
  <si>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</si>
  <si>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</si>
  <si>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</si>
  <si>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</si>
  <si>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</si>
  <si>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</si>
  <si>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</si>
  <si>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</si>
  <si>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</si>
  <si>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</si>
  <si>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</si>
  <si>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</si>
  <si>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</si>
  <si>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</si>
  <si>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</si>
  <si>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</si>
  <si>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</si>
  <si>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</si>
  <si>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</si>
  <si>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</si>
  <si>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</si>
  <si>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</si>
  <si>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</si>
  <si>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</si>
  <si>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</si>
  <si>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</si>
  <si>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</si>
  <si>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</si>
  <si>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</si>
  <si>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</si>
  <si>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</si>
  <si>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</si>
  <si>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</si>
  <si>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</si>
  <si>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</si>
  <si>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</si>
  <si>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</si>
  <si>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</si>
  <si>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</si>
  <si>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</si>
  <si>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</si>
  <si>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</si>
  <si>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</si>
  <si>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</si>
  <si>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</si>
  <si>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</si>
  <si>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</si>
  <si>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</si>
  <si>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</si>
  <si>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</si>
  <si>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</si>
  <si>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</si>
  <si>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</si>
  <si>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</si>
  <si>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</si>
  <si>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</si>
  <si>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</si>
  <si>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</si>
  <si>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</si>
  <si>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</si>
  <si>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</si>
  <si>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</si>
  <si>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</si>
  <si>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</si>
  <si>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</si>
  <si>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</si>
  <si>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</si>
  <si>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</si>
  <si>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</si>
  <si>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</si>
  <si>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</si>
  <si>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</si>
  <si>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</si>
  <si>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</si>
  <si>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</si>
  <si>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</si>
  <si>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</si>
  <si>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</si>
  <si>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</si>
  <si>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</si>
  <si>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</si>
  <si>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</si>
  <si>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</si>
  <si>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</si>
  <si>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</si>
  <si>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</si>
  <si>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</si>
  <si>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</si>
  <si>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</si>
  <si>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</si>
  <si>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</si>
  <si>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</si>
  <si>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</si>
  <si>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</si>
  <si>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</si>
  <si>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</si>
  <si>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</si>
  <si>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</si>
  <si>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</si>
  <si>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</si>
  <si>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</si>
  <si>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</si>
  <si>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</si>
  <si>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</si>
  <si>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</si>
  <si>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</si>
  <si>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</si>
  <si>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</si>
  <si>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</si>
  <si>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</si>
  <si>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</si>
  <si>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</si>
  <si>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</si>
  <si>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</si>
  <si>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</si>
  <si>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</si>
  <si>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</si>
  <si>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</si>
  <si>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</si>
  <si>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</si>
  <si>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</si>
  <si>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</si>
  <si>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</si>
  <si>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</si>
  <si>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</si>
  <si>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</si>
  <si>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</si>
  <si>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</si>
  <si>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</si>
  <si>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</si>
  <si>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</si>
  <si>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</si>
  <si>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</si>
  <si>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</si>
  <si>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</si>
  <si>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</si>
  <si>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</si>
  <si>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</si>
  <si>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</si>
  <si>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</si>
  <si>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</si>
  <si>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</si>
  <si>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</si>
  <si>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</si>
  <si>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</si>
  <si>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</si>
  <si>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</si>
  <si>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</si>
  <si>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</si>
  <si>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</si>
  <si>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</si>
  <si>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</si>
  <si>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</si>
  <si>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</si>
  <si>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</si>
  <si>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</si>
  <si>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</si>
  <si>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</si>
  <si>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</si>
  <si>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</si>
  <si>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</si>
  <si>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</si>
  <si>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</si>
  <si>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</si>
  <si>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</si>
  <si>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</si>
  <si>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</si>
  <si>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</si>
  <si>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</si>
  <si>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</si>
  <si>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</si>
  <si>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</si>
  <si>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</si>
  <si>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</si>
  <si>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</si>
  <si>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</si>
  <si>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</si>
  <si>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</si>
  <si>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</si>
  <si>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</si>
  <si>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</si>
  <si>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</si>
  <si>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</si>
  <si>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</si>
  <si>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</si>
  <si>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</si>
  <si>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</si>
  <si>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</si>
  <si>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</si>
  <si>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</si>
  <si>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</si>
  <si>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</si>
  <si>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</si>
  <si>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</si>
  <si>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</si>
  <si>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</si>
  <si>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</si>
  <si>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</si>
  <si>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</si>
  <si>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</si>
  <si>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</si>
  <si>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</si>
  <si>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</si>
  <si>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</si>
  <si>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</si>
  <si>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</si>
  <si>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</si>
  <si>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</si>
  <si>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</si>
  <si>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</si>
  <si>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</si>
  <si>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</si>
  <si>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</si>
  <si>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</si>
  <si>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</si>
  <si>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</si>
  <si>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</si>
  <si>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</si>
  <si>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</si>
  <si>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</si>
  <si>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</si>
  <si>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</si>
  <si>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</si>
  <si>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</si>
  <si>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</si>
  <si>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</si>
  <si>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</si>
  <si>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</si>
  <si>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</si>
  <si>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</si>
  <si>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</si>
  <si>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</si>
  <si>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</si>
  <si>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</si>
  <si>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</si>
  <si>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</si>
  <si>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</si>
  <si>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</si>
  <si>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</si>
  <si>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</si>
  <si>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</si>
  <si>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</si>
  <si>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</si>
  <si>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</si>
  <si>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</si>
  <si>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</si>
  <si>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</si>
  <si>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</si>
  <si>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</si>
  <si>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</si>
  <si>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</si>
  <si>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</si>
  <si>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</si>
  <si>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</si>
  <si>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</si>
  <si>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</si>
  <si>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</si>
  <si>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</si>
  <si>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</si>
  <si>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</si>
  <si>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</si>
  <si>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</si>
  <si>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</si>
  <si>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</si>
  <si>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</si>
  <si>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</si>
  <si>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</si>
  <si>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</si>
  <si>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</si>
  <si>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</si>
  <si>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</si>
  <si>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</si>
  <si>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</si>
  <si>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</si>
  <si>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</si>
  <si>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</si>
  <si>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</si>
  <si>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</si>
  <si>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</si>
  <si>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</si>
  <si>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</si>
  <si>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</si>
  <si>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</si>
  <si>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</si>
  <si>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</si>
  <si>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</si>
  <si>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</si>
  <si>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</si>
  <si>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</si>
  <si>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</si>
  <si>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</si>
  <si>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</si>
  <si>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</si>
  <si>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</si>
  <si>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</si>
  <si>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</si>
  <si>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</si>
  <si>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</si>
  <si>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</si>
  <si>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</si>
  <si>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</si>
  <si>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</si>
  <si>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</si>
  <si>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</si>
  <si>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</si>
  <si>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</si>
  <si>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</si>
  <si>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</si>
  <si>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</si>
  <si>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</si>
  <si>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</si>
  <si>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</si>
  <si>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</si>
  <si>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</si>
  <si>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</si>
  <si>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</si>
  <si>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</si>
  <si>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</si>
  <si>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</si>
  <si>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</si>
  <si>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</si>
  <si>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</si>
  <si>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</si>
  <si>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</si>
  <si>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</si>
  <si>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</si>
  <si>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</si>
  <si>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</si>
  <si>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</si>
  <si>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</si>
  <si>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</si>
  <si>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</si>
  <si>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</si>
  <si>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</si>
  <si>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</si>
  <si>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</si>
  <si>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</si>
  <si>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</si>
  <si>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</si>
  <si>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</si>
  <si>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</si>
  <si>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</si>
  <si>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</si>
  <si>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</si>
  <si>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</si>
  <si>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</si>
  <si>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</si>
  <si>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</si>
  <si>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</si>
  <si>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</si>
  <si>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</si>
  <si>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</si>
  <si>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</si>
  <si>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</si>
  <si>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</si>
  <si>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</si>
  <si>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</si>
  <si>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</si>
  <si>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</si>
  <si>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</si>
  <si>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</si>
  <si>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</si>
  <si>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</si>
  <si>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</si>
  <si>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</si>
  <si>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</si>
  <si>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</si>
  <si>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</si>
  <si>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</si>
  <si>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</si>
  <si>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</si>
  <si>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</si>
  <si>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</si>
  <si>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</si>
  <si>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</si>
  <si>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</si>
  <si>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</si>
  <si>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</si>
  <si>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</si>
  <si>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</si>
  <si>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</si>
  <si>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</si>
  <si>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</si>
  <si>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</si>
  <si>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</si>
  <si>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</si>
  <si>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</si>
  <si>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</si>
  <si>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</si>
  <si>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</si>
  <si>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</si>
  <si>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</si>
  <si>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</si>
  <si>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</si>
  <si>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</si>
  <si>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</si>
  <si>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</si>
  <si>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</si>
  <si>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</si>
  <si>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</si>
  <si>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</si>
  <si>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</si>
  <si>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</si>
  <si>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</si>
  <si>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</si>
  <si>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</si>
  <si>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</si>
  <si>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</si>
  <si>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</si>
  <si>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</si>
  <si>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</si>
  <si>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</si>
  <si>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</si>
  <si>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</si>
  <si>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</si>
  <si>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</si>
  <si>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</si>
  <si>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</si>
  <si>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</si>
  <si>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</si>
  <si>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</si>
  <si>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</si>
  <si>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</si>
  <si>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</si>
  <si>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</si>
  <si>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</si>
  <si>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</si>
  <si>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</si>
  <si>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</si>
  <si>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</si>
  <si>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</si>
  <si>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</si>
  <si>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</si>
  <si>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</si>
  <si>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</si>
  <si>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</si>
  <si>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</si>
  <si>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</si>
  <si>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</si>
  <si>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</si>
  <si>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</si>
  <si>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</si>
  <si>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</si>
  <si>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</si>
  <si>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</si>
  <si>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</si>
  <si>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</si>
  <si>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</si>
  <si>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</si>
  <si>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</si>
  <si>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</si>
  <si>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</si>
  <si>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</si>
  <si>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</si>
  <si>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</si>
  <si>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</si>
  <si>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</si>
  <si>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</si>
  <si>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</si>
  <si>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</si>
  <si>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</si>
  <si>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</si>
  <si>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</si>
  <si>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</si>
  <si>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</si>
  <si>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</si>
  <si>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</si>
  <si>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</si>
  <si>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</si>
  <si>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</si>
  <si>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</si>
  <si>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</si>
  <si>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</si>
  <si>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</si>
  <si>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</si>
  <si>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</si>
  <si>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</si>
  <si>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</si>
  <si>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</si>
  <si>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</si>
  <si>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</si>
  <si>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</si>
  <si>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</si>
  <si>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</si>
  <si>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</si>
  <si>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</si>
  <si>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</si>
  <si>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</si>
  <si>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</si>
  <si>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</si>
  <si>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</si>
  <si>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</si>
  <si>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</si>
  <si>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</si>
  <si>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</si>
  <si>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</si>
  <si>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</si>
  <si>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</si>
  <si>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</si>
  <si>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</si>
  <si>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</si>
  <si>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</si>
  <si>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</si>
  <si>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</si>
  <si>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</si>
  <si>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</si>
  <si>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</si>
  <si>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</si>
  <si>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</si>
  <si>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</si>
  <si>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</si>
  <si>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</si>
  <si>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</si>
  <si>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</si>
  <si>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</si>
  <si>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</si>
  <si>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</si>
  <si>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</si>
  <si>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</si>
  <si>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</si>
  <si>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</si>
  <si>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</si>
  <si>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</si>
  <si>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</si>
  <si>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</si>
  <si>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</si>
  <si>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</si>
  <si>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</si>
  <si>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</si>
  <si>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</si>
  <si>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</si>
  <si>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</si>
  <si>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</si>
  <si>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</si>
  <si>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</si>
  <si>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</si>
  <si>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</si>
  <si>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</si>
  <si>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</si>
  <si>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</si>
  <si>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</si>
  <si>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</si>
  <si>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</si>
  <si>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</si>
  <si>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</si>
  <si>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</si>
  <si>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</si>
  <si>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</si>
  <si>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</si>
  <si>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</si>
  <si>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</si>
  <si>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</si>
  <si>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</si>
  <si>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</si>
  <si>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</si>
  <si>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</si>
  <si>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</si>
  <si>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</si>
  <si>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</si>
  <si>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</si>
  <si>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</si>
  <si>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</si>
  <si>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</si>
  <si>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</si>
  <si>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</si>
  <si>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</si>
  <si>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</si>
  <si>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</si>
  <si>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</si>
  <si>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</si>
  <si>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</si>
  <si>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</si>
  <si>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</si>
  <si>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</si>
  <si>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</si>
  <si>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</si>
  <si>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</si>
  <si>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</si>
  <si>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</si>
  <si>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</si>
  <si>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</si>
  <si>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</si>
  <si>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</si>
  <si>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</si>
  <si>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</si>
  <si>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</si>
  <si>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</si>
  <si>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</si>
  <si>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</si>
  <si>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</si>
  <si>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</si>
  <si>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</si>
  <si>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</si>
  <si>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</si>
  <si>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</si>
  <si>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</si>
  <si>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</si>
  <si>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</si>
  <si>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</si>
  <si>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</si>
  <si>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</si>
  <si>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</si>
  <si>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</si>
  <si>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</si>
  <si>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</si>
  <si>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</si>
  <si>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</si>
  <si>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</si>
  <si>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</si>
  <si>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</si>
  <si>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</si>
  <si>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</si>
  <si>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</si>
  <si>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</si>
  <si>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</si>
  <si>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</si>
  <si>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</si>
  <si>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</si>
  <si>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</si>
  <si>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</si>
  <si>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</si>
  <si>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</si>
  <si>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</si>
  <si>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</si>
  <si>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</si>
  <si>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</si>
  <si>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</si>
  <si>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</si>
  <si>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</si>
  <si>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</si>
  <si>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</si>
  <si>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</si>
  <si>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</si>
  <si>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</si>
  <si>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</si>
  <si>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</si>
  <si>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</si>
  <si>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</si>
  <si>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</si>
  <si>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</si>
  <si>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</si>
  <si>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</si>
  <si>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</si>
  <si>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</si>
  <si>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</si>
  <si>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</si>
  <si>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</si>
  <si>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</si>
  <si>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</si>
  <si>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</si>
  <si>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</si>
  <si>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</si>
  <si>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</si>
  <si>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</si>
  <si>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</si>
  <si>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</si>
  <si>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</si>
  <si>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</si>
  <si>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</si>
  <si>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</si>
  <si>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</si>
  <si>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</si>
  <si>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</si>
  <si>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</si>
  <si>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</si>
  <si>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</si>
  <si>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</si>
  <si>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</si>
  <si>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</si>
  <si>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</si>
  <si>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</si>
  <si>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</si>
  <si>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</si>
  <si>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</si>
  <si>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</si>
  <si>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</si>
  <si>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</si>
  <si>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</si>
  <si>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</si>
  <si>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</si>
  <si>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</si>
  <si>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</si>
  <si>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</si>
  <si>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</si>
  <si>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</si>
  <si>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</si>
  <si>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</si>
  <si>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</si>
  <si>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</si>
  <si>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</si>
  <si>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</si>
  <si>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</si>
  <si>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</si>
  <si>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</si>
  <si>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</si>
  <si>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</si>
  <si>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</si>
  <si>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</si>
  <si>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</si>
  <si>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</si>
  <si>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</si>
  <si>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</si>
  <si>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</si>
  <si>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</si>
  <si>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</si>
  <si>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</si>
  <si>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</si>
  <si>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</si>
  <si>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</si>
  <si>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</si>
  <si>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</si>
  <si>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</si>
  <si>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</si>
  <si>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</si>
  <si>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</si>
  <si>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</si>
  <si>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</si>
  <si>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</si>
  <si>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</si>
  <si>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</si>
  <si>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</si>
  <si>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</si>
  <si>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</si>
  <si>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</si>
  <si>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</si>
  <si>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</si>
  <si>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</si>
  <si>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</si>
  <si>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</si>
  <si>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</si>
  <si>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</si>
  <si>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</si>
  <si>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</si>
  <si>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</si>
  <si>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</si>
  <si>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</si>
  <si>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</si>
  <si>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</si>
  <si>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</si>
  <si>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</si>
  <si>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</si>
  <si>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</si>
  <si>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</si>
  <si>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</si>
  <si>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</si>
  <si>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</si>
  <si>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</si>
  <si>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</si>
  <si>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</si>
  <si>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</si>
  <si>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</si>
  <si>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</si>
  <si>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</si>
  <si>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</si>
  <si>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</si>
  <si>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</si>
  <si>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</si>
  <si>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</si>
  <si>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</si>
  <si>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</si>
  <si>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</si>
  <si>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</si>
  <si>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</si>
  <si>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</si>
  <si>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</si>
  <si>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</si>
  <si>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</si>
  <si>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</si>
  <si>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</si>
  <si>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</si>
  <si>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</si>
  <si>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</si>
  <si>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</si>
  <si>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</si>
  <si>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</si>
  <si>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</si>
  <si>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</si>
  <si>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</si>
  <si>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</si>
  <si>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</si>
  <si>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</si>
  <si>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</si>
  <si>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</si>
  <si>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</si>
  <si>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</si>
  <si>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</si>
  <si>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</si>
  <si>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</si>
  <si>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</si>
  <si>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</si>
  <si>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</si>
  <si>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</si>
  <si>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</si>
  <si>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</si>
  <si>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</si>
  <si>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</si>
  <si>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</si>
  <si>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</si>
  <si>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</si>
  <si>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</si>
  <si>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</si>
  <si>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</si>
  <si>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</si>
  <si>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</si>
  <si>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</si>
  <si>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</si>
  <si>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</si>
  <si>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</si>
  <si>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</si>
  <si>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</si>
  <si>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</si>
  <si>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</si>
  <si>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</si>
  <si>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</si>
  <si>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</si>
  <si>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</si>
  <si>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</si>
  <si>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</si>
  <si>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</si>
  <si>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</si>
  <si>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</si>
  <si>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</si>
  <si>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</si>
  <si>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</si>
  <si>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</si>
  <si>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</si>
  <si>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</si>
  <si>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</si>
  <si>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</si>
  <si>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</si>
  <si>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</si>
  <si>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</si>
  <si>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</si>
  <si>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</si>
  <si>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</si>
  <si>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</si>
  <si>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</si>
  <si>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</si>
  <si>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</si>
  <si>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</si>
  <si>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</si>
  <si>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</si>
  <si>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</si>
  <si>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</si>
  <si>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</si>
  <si>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</si>
  <si>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</si>
  <si>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</si>
  <si>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</si>
  <si>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</si>
  <si>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</si>
  <si>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</si>
  <si>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</si>
  <si>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</si>
  <si>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</si>
  <si>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</si>
  <si>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</si>
  <si>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</si>
  <si>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</si>
  <si>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</si>
  <si>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</si>
  <si>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</si>
  <si>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</si>
  <si>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</si>
  <si>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</si>
  <si>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</si>
  <si>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</si>
  <si>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</si>
  <si>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</si>
  <si>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</si>
  <si>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</si>
  <si>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</si>
  <si>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</si>
  <si>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</si>
  <si>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</si>
  <si>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</si>
  <si>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</si>
  <si>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</si>
  <si>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</si>
  <si>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</si>
  <si>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</si>
  <si>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</si>
  <si>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</si>
  <si>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</si>
  <si>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</si>
  <si>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</si>
  <si>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</si>
  <si>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</si>
  <si>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</si>
  <si>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</si>
  <si>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</si>
  <si>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</si>
  <si>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</si>
  <si>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</si>
  <si>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</si>
  <si>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</si>
  <si>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</si>
  <si>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</si>
  <si>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</si>
  <si>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</si>
  <si>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</si>
  <si>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</si>
  <si>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</si>
  <si>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</si>
  <si>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</si>
  <si>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</si>
  <si>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</si>
  <si>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</si>
  <si>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</si>
  <si>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</si>
  <si>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</si>
  <si>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</si>
  <si>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</si>
  <si>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</si>
  <si>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</si>
  <si>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</si>
  <si>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</si>
  <si>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</si>
  <si>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</si>
  <si>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</si>
  <si>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</si>
  <si>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</si>
  <si>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</si>
  <si>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</si>
  <si>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</si>
  <si>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</si>
  <si>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</si>
  <si>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</si>
  <si>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</si>
  <si>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</si>
  <si>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</si>
  <si>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</si>
  <si>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</si>
  <si>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</si>
  <si>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</si>
  <si>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</si>
  <si>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</si>
  <si>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</si>
  <si>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</si>
  <si>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</si>
  <si>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</si>
  <si>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</si>
  <si>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</si>
  <si>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</si>
  <si>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</si>
  <si>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</si>
  <si>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</si>
  <si>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</si>
  <si>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</si>
  <si>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</si>
  <si>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</si>
  <si>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</si>
  <si>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</si>
  <si>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</si>
  <si>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</si>
  <si>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</si>
  <si>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</si>
  <si>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</si>
  <si>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</si>
  <si>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</si>
  <si>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</si>
  <si>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</si>
  <si>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</si>
  <si>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</si>
  <si>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</si>
  <si>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</si>
  <si>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</si>
  <si>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</si>
  <si>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</si>
  <si>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</si>
  <si>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</si>
  <si>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</si>
  <si>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</si>
  <si>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</si>
  <si>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</si>
  <si>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</si>
  <si>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</si>
  <si>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</si>
  <si>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</si>
  <si>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</si>
  <si>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</si>
  <si>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</si>
  <si>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</si>
  <si>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</si>
  <si>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</si>
  <si>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</si>
  <si>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</si>
  <si>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</si>
  <si>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</si>
  <si>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</si>
  <si>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</si>
  <si>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</si>
  <si>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</si>
  <si>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</si>
  <si>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</si>
  <si>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</si>
  <si>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</si>
  <si>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</si>
  <si>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</si>
  <si>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</si>
  <si>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</si>
  <si>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</si>
  <si>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</si>
  <si>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</si>
  <si>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</si>
  <si>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</si>
  <si>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</si>
  <si>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</si>
  <si>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</si>
  <si>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</si>
  <si>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</si>
  <si>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</si>
  <si>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</si>
  <si>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</si>
  <si>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</si>
  <si>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</si>
  <si>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</si>
  <si>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</si>
  <si>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</si>
  <si>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</si>
  <si>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</si>
  <si>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</si>
  <si>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</si>
  <si>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</si>
  <si>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</si>
  <si>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</si>
  <si>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</si>
  <si>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</si>
  <si>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</si>
  <si>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</si>
  <si>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</si>
  <si>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</si>
  <si>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</si>
  <si>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</si>
  <si>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</si>
  <si>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</si>
  <si>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</si>
  <si>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</si>
  <si>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</si>
  <si>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</si>
  <si>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</si>
  <si>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</si>
  <si>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</si>
  <si>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</si>
  <si>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</si>
  <si>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</si>
  <si>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</si>
  <si>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</si>
  <si>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</si>
  <si>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</si>
  <si>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</si>
  <si>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</si>
  <si>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</si>
  <si>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</si>
  <si>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</si>
  <si>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</si>
  <si>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</si>
  <si>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</si>
  <si>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</si>
  <si>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</si>
  <si>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</si>
  <si>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</si>
  <si>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</si>
  <si>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</si>
  <si>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</si>
  <si>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</si>
  <si>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</si>
  <si>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</si>
  <si>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</si>
  <si>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</si>
  <si>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</si>
  <si>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</si>
  <si>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</si>
  <si>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</si>
  <si>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</si>
  <si>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</si>
  <si>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</si>
  <si>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</si>
  <si>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</si>
  <si>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</si>
  <si>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</si>
  <si>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</si>
  <si>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</si>
  <si>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</si>
  <si>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</si>
  <si>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</si>
  <si>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</si>
  <si>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</si>
  <si>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</si>
  <si>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</si>
  <si>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</si>
  <si>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</si>
  <si>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</si>
  <si>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</si>
  <si>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</si>
  <si>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</si>
  <si>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</si>
  <si>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</si>
  <si>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</si>
  <si>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</si>
  <si>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</si>
  <si>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</si>
  <si>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</si>
  <si>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</si>
  <si>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</si>
  <si>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</si>
  <si>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</si>
  <si>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</si>
  <si>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</si>
  <si>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</si>
  <si>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</si>
  <si>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</si>
  <si>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</si>
  <si>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</si>
  <si>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</si>
  <si>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</si>
  <si>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</si>
  <si>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</si>
  <si>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</si>
  <si>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</si>
  <si>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</si>
  <si>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</si>
  <si>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</si>
  <si>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</si>
  <si>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</si>
  <si>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</si>
  <si>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</si>
  <si>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</si>
  <si>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</si>
  <si>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</si>
  <si>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</si>
  <si>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</si>
  <si>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</si>
  <si>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</si>
  <si>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</si>
  <si>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</si>
  <si>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</si>
  <si>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</si>
  <si>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</si>
  <si>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</si>
  <si>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</si>
  <si>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</si>
  <si>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</si>
  <si>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</si>
  <si>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</si>
  <si>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</si>
  <si>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</si>
  <si>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</si>
  <si>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</si>
  <si>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</si>
  <si>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</si>
  <si>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</si>
  <si>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</si>
  <si>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</si>
  <si>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</si>
  <si>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</si>
  <si>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</si>
  <si>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</si>
  <si>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</si>
  <si>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</si>
  <si>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</si>
  <si>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</si>
  <si>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</si>
  <si>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</si>
  <si>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</si>
  <si>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</si>
  <si>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</si>
  <si>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</si>
  <si>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</si>
  <si>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</si>
  <si>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</si>
  <si>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</si>
  <si>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</si>
  <si>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</si>
  <si>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</si>
  <si>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</si>
  <si>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</si>
  <si>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</si>
  <si>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</si>
  <si>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</si>
  <si>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</si>
  <si>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</si>
  <si>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</si>
  <si>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</si>
  <si>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</si>
  <si>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</si>
  <si>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</si>
  <si>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</si>
  <si>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</si>
  <si>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</si>
  <si>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</si>
  <si>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</si>
  <si>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</si>
  <si>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</si>
  <si>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</si>
  <si>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</si>
  <si>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</si>
  <si>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</si>
  <si>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</si>
  <si>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</si>
  <si>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</si>
  <si>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</si>
  <si>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</si>
  <si>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</si>
  <si>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</si>
  <si>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</si>
  <si>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</si>
  <si>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</si>
  <si>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</si>
  <si>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</si>
  <si>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</si>
  <si>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</si>
  <si>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</si>
  <si>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</si>
  <si>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</si>
  <si>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</si>
  <si>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</si>
  <si>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</si>
  <si>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</si>
  <si>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</si>
  <si>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</si>
  <si>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</si>
  <si>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</si>
  <si>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</si>
  <si>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</si>
  <si>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</si>
  <si>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</si>
  <si>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</si>
  <si>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</si>
  <si>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</si>
  <si>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</si>
  <si>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</si>
  <si>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</si>
  <si>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</si>
  <si>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</si>
  <si>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</si>
  <si>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</si>
  <si>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</si>
  <si>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</si>
  <si>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</si>
  <si>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</si>
  <si>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</si>
  <si>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</si>
  <si>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</si>
  <si>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</si>
  <si>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</si>
  <si>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</si>
  <si>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</si>
  <si>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</si>
  <si>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</si>
  <si>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</si>
  <si>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</si>
  <si>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</si>
  <si>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</si>
  <si>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</si>
  <si>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</si>
  <si>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</si>
  <si>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</si>
  <si>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</si>
  <si>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</si>
  <si>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</si>
  <si>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</si>
  <si>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</si>
  <si>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</si>
  <si>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</si>
  <si>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</si>
  <si>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</si>
  <si>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</si>
  <si>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</si>
  <si>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</si>
  <si>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</si>
  <si>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</si>
  <si>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</si>
  <si>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</si>
  <si>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</si>
  <si>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</si>
  <si>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</si>
  <si>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</si>
  <si>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</si>
  <si>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</si>
  <si>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</si>
  <si>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</si>
  <si>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</si>
  <si>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</si>
  <si>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</si>
  <si>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</si>
  <si>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</si>
  <si>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</si>
  <si>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</si>
  <si>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</si>
  <si>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</si>
  <si>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</si>
  <si>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</si>
  <si>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</si>
  <si>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</si>
  <si>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</si>
  <si>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</si>
  <si>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</si>
  <si>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</si>
  <si>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</si>
  <si>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</si>
  <si>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</si>
  <si>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</si>
  <si>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</si>
  <si>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</si>
  <si>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</si>
  <si>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</si>
  <si>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</si>
  <si>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</si>
  <si>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</si>
  <si>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</si>
  <si>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</si>
  <si>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</si>
  <si>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</si>
  <si>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</si>
  <si>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</si>
  <si>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</si>
  <si>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</si>
  <si>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</si>
  <si>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</si>
  <si>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</si>
  <si>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</si>
  <si>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</si>
  <si>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</si>
  <si>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</si>
  <si>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</si>
  <si>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</si>
  <si>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</si>
  <si>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</si>
  <si>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</si>
  <si>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</si>
  <si>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</si>
  <si>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</si>
  <si>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</si>
  <si>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</si>
  <si>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</si>
  <si>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</si>
  <si>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</si>
  <si>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</si>
  <si>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</si>
  <si>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</si>
  <si>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</si>
  <si>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</si>
  <si>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</si>
  <si>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</si>
  <si>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</si>
  <si>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</si>
  <si>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</si>
  <si>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</si>
  <si>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</si>
  <si>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</si>
  <si>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</si>
  <si>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</si>
  <si>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</si>
  <si>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</si>
  <si>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</si>
  <si>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</si>
  <si>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</si>
  <si>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</si>
  <si>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</si>
  <si>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</si>
  <si>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</si>
  <si>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</si>
  <si>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</si>
  <si>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</si>
  <si>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</si>
  <si>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</si>
  <si>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</si>
  <si>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</si>
  <si>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</si>
  <si>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</si>
  <si>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</si>
  <si>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</si>
  <si>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</si>
  <si>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</si>
  <si>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</si>
  <si>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</si>
  <si>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</si>
  <si>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</si>
  <si>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</si>
  <si>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</si>
  <si>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</si>
  <si>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</si>
  <si>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</si>
  <si>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</si>
  <si>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</si>
  <si>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</si>
  <si>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</si>
  <si>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</si>
  <si>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</si>
  <si>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</si>
  <si>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</si>
  <si>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</si>
  <si>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</si>
  <si>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</si>
  <si>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</si>
  <si>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</si>
  <si>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</si>
  <si>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</si>
  <si>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</si>
  <si>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</si>
  <si>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</si>
  <si>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</si>
  <si>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</si>
  <si>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</si>
  <si>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</si>
  <si>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</si>
  <si>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</si>
  <si>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</si>
  <si>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</si>
  <si>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</si>
  <si>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</si>
  <si>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</si>
  <si>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</si>
  <si>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</si>
  <si>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</si>
  <si>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</si>
  <si>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</si>
  <si>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</si>
  <si>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</si>
  <si>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</si>
  <si>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</si>
  <si>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</si>
  <si>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</si>
  <si>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</si>
  <si>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</si>
  <si>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</si>
  <si>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</si>
  <si>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</si>
  <si>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</si>
  <si>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</si>
  <si>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</si>
  <si>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</si>
  <si>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</si>
  <si>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</si>
  <si>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</si>
  <si>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</si>
  <si>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</si>
  <si>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</si>
  <si>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</si>
  <si>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</si>
  <si>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</si>
  <si>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</si>
  <si>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</si>
  <si>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</si>
  <si>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</si>
  <si>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</si>
  <si>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</si>
  <si>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</si>
  <si>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</si>
  <si>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</si>
  <si>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</si>
  <si>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</si>
  <si>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</si>
  <si>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</si>
  <si>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</si>
  <si>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</si>
  <si>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</si>
  <si>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</si>
  <si>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</si>
  <si>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</si>
  <si>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</si>
  <si>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</si>
  <si>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</si>
  <si>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</si>
  <si>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</si>
  <si>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</si>
  <si>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</si>
  <si>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</si>
  <si>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</si>
  <si>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</si>
  <si>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</si>
  <si>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</si>
  <si>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</si>
  <si>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</si>
  <si>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</si>
  <si>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</si>
  <si>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</si>
  <si>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</si>
  <si>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</si>
  <si>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</si>
  <si>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</si>
  <si>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</si>
  <si>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</si>
  <si>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</si>
  <si>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</si>
  <si>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</si>
  <si>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</si>
  <si>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</si>
  <si>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</si>
  <si>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</si>
  <si>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</si>
  <si>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</si>
  <si>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</si>
  <si>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</si>
  <si>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</si>
  <si>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</si>
  <si>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</si>
  <si>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</si>
  <si>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</si>
  <si>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</si>
  <si>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</si>
  <si>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</si>
  <si>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</si>
  <si>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</si>
  <si>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</si>
  <si>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</si>
  <si>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</si>
  <si>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</si>
  <si>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</si>
  <si>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</si>
  <si>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</si>
  <si>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</si>
  <si>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</si>
  <si>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</si>
  <si>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</si>
  <si>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</si>
  <si>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</si>
  <si>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</si>
  <si>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</si>
  <si>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</si>
  <si>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</si>
  <si>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</si>
  <si>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</si>
  <si>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</si>
  <si>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</si>
  <si>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</si>
  <si>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</si>
  <si>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</si>
  <si>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</si>
  <si>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</si>
  <si>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</si>
  <si>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</si>
  <si>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</si>
  <si>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</si>
  <si>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</si>
  <si>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</si>
  <si>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</si>
  <si>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</si>
  <si>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</si>
  <si>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</si>
  <si>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</si>
  <si>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</si>
  <si>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</si>
  <si>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</si>
  <si>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</si>
  <si>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</si>
  <si>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</si>
  <si>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</si>
  <si>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</si>
  <si>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</si>
  <si>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</si>
  <si>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</si>
  <si>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</si>
  <si>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</si>
  <si>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</si>
  <si>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</si>
  <si>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</si>
  <si>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</si>
  <si>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</si>
  <si>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</si>
  <si>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</si>
  <si>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</si>
  <si>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</si>
  <si>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</si>
  <si>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</si>
  <si>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</si>
  <si>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</si>
  <si>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</si>
  <si>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</si>
  <si>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</si>
  <si>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</si>
  <si>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</si>
  <si>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</si>
  <si>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</si>
  <si>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</si>
  <si>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</si>
  <si>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</si>
  <si>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</si>
  <si>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</si>
  <si>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</si>
  <si>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</si>
  <si>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</si>
  <si>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</si>
  <si>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</si>
  <si>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</si>
  <si>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</si>
  <si>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</si>
  <si>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</si>
  <si>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</si>
  <si>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</si>
  <si>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</si>
  <si>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</si>
  <si>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</si>
  <si>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</si>
  <si>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</si>
  <si>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</si>
  <si>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</si>
  <si>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</si>
  <si>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</si>
  <si>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</si>
  <si>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</si>
  <si>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</si>
  <si>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</si>
  <si>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</si>
  <si>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</si>
  <si>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</si>
  <si>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</si>
  <si>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</si>
  <si>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</si>
  <si>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</si>
  <si>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</si>
  <si>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</si>
  <si>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</si>
  <si>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</si>
  <si>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</si>
  <si>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</si>
  <si>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</si>
  <si>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</si>
  <si>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</si>
  <si>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</si>
  <si>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</si>
  <si>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</si>
  <si>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</si>
  <si>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</si>
  <si>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</si>
  <si>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</si>
  <si>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</si>
  <si>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</si>
  <si>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</si>
  <si>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</si>
  <si>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</si>
  <si>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</si>
  <si>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</si>
  <si>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</si>
  <si>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</si>
  <si>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</si>
  <si>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</si>
  <si>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</si>
  <si>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</si>
  <si>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</si>
  <si>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</si>
  <si>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</si>
  <si>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</si>
  <si>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</si>
  <si>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</si>
  <si>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</si>
  <si>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</si>
  <si>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</si>
  <si>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</si>
  <si>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</si>
  <si>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</si>
  <si>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</si>
  <si>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</si>
  <si>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</si>
  <si>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</si>
  <si>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</si>
  <si>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</si>
  <si>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</si>
  <si>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</si>
  <si>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</si>
  <si>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</si>
  <si>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</si>
  <si>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</si>
  <si>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</si>
  <si>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</si>
  <si>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</si>
  <si>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</si>
  <si>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</si>
  <si>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</si>
  <si>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</si>
  <si>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</si>
  <si>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</si>
  <si>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</si>
  <si>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</si>
  <si>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</si>
  <si>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</si>
  <si>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</si>
  <si>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</si>
  <si>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</si>
  <si>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</si>
  <si>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</si>
  <si>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</si>
  <si>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</si>
  <si>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</si>
  <si>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</si>
  <si>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</si>
  <si>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</si>
  <si>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</si>
  <si>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</si>
  <si>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</si>
  <si>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</si>
  <si>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</si>
  <si>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</si>
  <si>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</si>
  <si>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</si>
  <si>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</si>
  <si>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</si>
  <si>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</si>
  <si>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</si>
  <si>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</si>
  <si>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</si>
  <si>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</si>
  <si>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</si>
  <si>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</si>
  <si>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</si>
  <si>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</si>
  <si>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</si>
  <si>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</si>
  <si>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</si>
  <si>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</si>
  <si>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</si>
  <si>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</si>
  <si>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</si>
  <si>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</si>
  <si>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</si>
  <si>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</si>
  <si>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</si>
  <si>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</si>
  <si>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</si>
  <si>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</si>
  <si>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</si>
  <si>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</si>
  <si>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</si>
  <si>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</si>
  <si>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</si>
  <si>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</si>
  <si>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</si>
  <si>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</si>
  <si>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</si>
  <si>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</si>
  <si>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</si>
  <si>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</si>
  <si>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</si>
  <si>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</si>
  <si>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</si>
  <si>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</si>
  <si>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</si>
  <si>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</si>
  <si>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</si>
  <si>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</si>
  <si>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</si>
  <si>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</si>
  <si>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</si>
  <si>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</si>
  <si>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</si>
  <si>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</si>
  <si>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</si>
  <si>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</si>
  <si>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</si>
  <si>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</si>
  <si>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</si>
  <si>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</si>
  <si>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</si>
  <si>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</si>
  <si>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</si>
  <si>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</si>
  <si>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</si>
  <si>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</si>
  <si>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</si>
  <si>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</si>
  <si>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</si>
  <si>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</si>
  <si>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</si>
  <si>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</si>
  <si>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</si>
  <si>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</si>
  <si>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</si>
  <si>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</si>
  <si>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</si>
  <si>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</si>
  <si>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</si>
  <si>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</si>
  <si>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</si>
  <si>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</si>
  <si>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</si>
  <si>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</si>
  <si>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</si>
  <si>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</si>
  <si>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</si>
  <si>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</si>
  <si>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</si>
  <si>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</si>
  <si>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</si>
  <si>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</si>
  <si>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</si>
  <si>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</si>
  <si>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</si>
  <si>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</si>
  <si>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</si>
  <si>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</si>
  <si>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</si>
  <si>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</si>
  <si>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</si>
  <si>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</si>
  <si>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</si>
  <si>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</si>
  <si>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</si>
  <si>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</si>
  <si>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</si>
  <si>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</si>
  <si>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</si>
  <si>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</si>
  <si>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</si>
  <si>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</si>
  <si>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</si>
  <si>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</si>
  <si>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</si>
  <si>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</si>
  <si>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</si>
  <si>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</si>
  <si>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</si>
  <si>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</si>
  <si>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</si>
  <si>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</si>
  <si>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</si>
  <si>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</si>
  <si>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</si>
  <si>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</si>
  <si>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</si>
  <si>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</si>
  <si>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</si>
  <si>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</si>
  <si>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</si>
  <si>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</si>
  <si>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</si>
  <si>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</si>
  <si>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</si>
  <si>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</si>
  <si>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</si>
  <si>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</si>
  <si>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</si>
  <si>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</si>
  <si>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</si>
  <si>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</si>
  <si>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</si>
  <si>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</si>
  <si>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</si>
  <si>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</si>
  <si>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</si>
  <si>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</si>
  <si>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</si>
  <si>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</si>
  <si>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</si>
  <si>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</si>
  <si>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</si>
  <si>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</si>
  <si>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</si>
  <si>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</si>
  <si>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</si>
  <si>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</si>
  <si>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</si>
  <si>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</si>
  <si>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</si>
  <si>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</si>
  <si>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</si>
  <si>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</si>
  <si>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</si>
  <si>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</si>
  <si>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</si>
  <si>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</si>
  <si>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</si>
  <si>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</si>
  <si>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</si>
  <si>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</si>
  <si>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</si>
  <si>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</si>
  <si>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</si>
  <si>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</si>
  <si>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</si>
  <si>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</si>
  <si>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</si>
  <si>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</si>
  <si>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</si>
  <si>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</si>
  <si>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</si>
  <si>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</si>
  <si>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</si>
  <si>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</si>
  <si>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</si>
  <si>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</si>
  <si>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</si>
  <si>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</si>
  <si>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</si>
  <si>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</si>
  <si>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</si>
  <si>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</si>
  <si>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</si>
  <si>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</si>
  <si>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</si>
  <si>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</si>
  <si>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</si>
  <si>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</si>
  <si>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</si>
  <si>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</si>
  <si>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</si>
  <si>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</si>
  <si>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</si>
  <si>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</si>
  <si>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</si>
  <si>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</si>
  <si>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</si>
  <si>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</si>
  <si>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</si>
  <si>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</si>
  <si>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</si>
  <si>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</si>
  <si>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</si>
  <si>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</si>
  <si>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</si>
  <si>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</si>
  <si>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</si>
  <si>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</si>
  <si>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</si>
  <si>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</si>
  <si>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</si>
  <si>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</si>
  <si>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</si>
  <si>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</si>
  <si>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</si>
  <si>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</si>
  <si>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</si>
  <si>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</si>
  <si>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</si>
  <si>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</si>
  <si>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</si>
  <si>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</si>
  <si>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</si>
  <si>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</si>
  <si>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</si>
  <si>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</si>
  <si>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</si>
  <si>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</si>
  <si>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</si>
  <si>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</si>
  <si>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</si>
  <si>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</si>
  <si>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</si>
  <si>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</si>
  <si>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</si>
  <si>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</si>
  <si>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</si>
  <si>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</si>
  <si>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</si>
  <si>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</si>
  <si>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</si>
  <si>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</si>
  <si>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</si>
  <si>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</si>
  <si>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</si>
  <si>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</si>
  <si>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</si>
  <si>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</si>
  <si>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</si>
  <si>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</si>
  <si>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</si>
  <si>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</si>
  <si>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</si>
  <si>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</si>
  <si>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</si>
  <si>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</si>
  <si>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</si>
  <si>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</si>
  <si>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</si>
  <si>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</si>
  <si>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</si>
  <si>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</si>
  <si>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</si>
  <si>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</si>
  <si>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</si>
  <si>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</si>
  <si>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</si>
  <si>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</si>
  <si>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</si>
  <si>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</si>
  <si>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</si>
  <si>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</si>
  <si>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</si>
  <si>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</si>
  <si>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</si>
  <si>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</si>
  <si>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</si>
  <si>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</si>
  <si>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</si>
  <si>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</si>
  <si>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</si>
  <si>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</si>
  <si>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</si>
  <si>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</si>
  <si>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</si>
  <si>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</si>
  <si>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</si>
  <si>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</si>
  <si>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</si>
  <si>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</si>
  <si>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</si>
  <si>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</si>
  <si>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</si>
  <si>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</si>
  <si>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</si>
  <si>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</si>
  <si>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</si>
  <si>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</si>
  <si>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</si>
  <si>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</si>
  <si>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</si>
  <si>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</si>
  <si>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</si>
  <si>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</si>
  <si>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</si>
  <si>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</si>
  <si>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</si>
  <si>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</si>
  <si>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</si>
  <si>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</si>
  <si>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</si>
  <si>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</si>
  <si>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</si>
  <si>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</si>
  <si>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</si>
  <si>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</si>
  <si>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</si>
  <si>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</si>
  <si>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</si>
  <si>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</si>
  <si>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</si>
  <si>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</si>
  <si>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</si>
  <si>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</si>
  <si>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</si>
  <si>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</si>
  <si>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</si>
  <si>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</si>
  <si>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</si>
  <si>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</si>
  <si>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</si>
  <si>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</si>
  <si>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</si>
  <si>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</si>
  <si>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</si>
  <si>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</si>
  <si>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</si>
  <si>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</si>
  <si>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</si>
  <si>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</si>
  <si>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</si>
  <si>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</si>
  <si>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</si>
  <si>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</si>
  <si>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</si>
  <si>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</si>
  <si>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</si>
  <si>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</si>
  <si>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</si>
  <si>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</si>
  <si>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</si>
  <si>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</si>
  <si>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</si>
  <si>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</si>
  <si>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</si>
  <si>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</si>
  <si>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</si>
  <si>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</si>
  <si>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</si>
  <si>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</si>
  <si>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</si>
  <si>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</si>
  <si>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</si>
  <si>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</si>
  <si>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</si>
  <si>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</si>
  <si>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</si>
  <si>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</si>
  <si>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</si>
  <si>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</si>
  <si>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</si>
  <si>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</si>
  <si>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</si>
  <si>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</si>
  <si>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</si>
  <si>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</si>
  <si>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</si>
  <si>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</si>
  <si>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</si>
  <si>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</si>
  <si>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</si>
  <si>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</si>
  <si>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</si>
  <si>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</si>
  <si>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</si>
  <si>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</si>
  <si>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</si>
  <si>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</si>
  <si>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</si>
  <si>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</si>
  <si>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</si>
  <si>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</si>
  <si>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</si>
  <si>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</si>
  <si>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</si>
  <si>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</si>
  <si>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</si>
  <si>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</si>
  <si>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</si>
  <si>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</si>
  <si>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</si>
  <si>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</si>
  <si>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</si>
  <si>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</si>
  <si>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</si>
  <si>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</si>
  <si>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</si>
  <si>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</si>
  <si>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</si>
  <si>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</si>
  <si>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</si>
  <si>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</si>
  <si>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</si>
  <si>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</si>
  <si>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</si>
  <si>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</si>
  <si>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</si>
  <si>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</si>
  <si>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</si>
  <si>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</si>
  <si>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</si>
  <si>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</si>
  <si>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</si>
  <si>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</si>
  <si>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</si>
  <si>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</si>
  <si>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</si>
  <si>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</si>
  <si>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</si>
  <si>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</si>
  <si>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</si>
  <si>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</si>
  <si>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</si>
  <si>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</si>
  <si>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</si>
  <si>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</si>
  <si>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</si>
  <si>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</si>
  <si>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</si>
  <si>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</si>
  <si>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</si>
  <si>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</si>
  <si>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</si>
  <si>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</si>
  <si>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</si>
  <si>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</si>
  <si>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</si>
  <si>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</si>
  <si>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</si>
  <si>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</si>
  <si>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</si>
  <si>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</si>
  <si>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</si>
  <si>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</si>
  <si>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</si>
  <si>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</si>
  <si>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</si>
  <si>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</si>
  <si>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</si>
  <si>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</si>
  <si>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</si>
  <si>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</si>
  <si>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</si>
  <si>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</si>
  <si>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</si>
  <si>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</si>
  <si>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</si>
  <si>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</si>
  <si>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</si>
  <si>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</si>
  <si>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</si>
  <si>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</si>
  <si>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</si>
  <si>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</si>
  <si>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</si>
  <si>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</si>
  <si>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</si>
  <si>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</si>
  <si>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</si>
  <si>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</si>
  <si>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</si>
  <si>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</si>
  <si>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</si>
  <si>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</si>
  <si>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</si>
  <si>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</si>
  <si>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</si>
  <si>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</si>
  <si>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</si>
  <si>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</si>
  <si>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</si>
  <si>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</si>
  <si>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</si>
  <si>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</si>
  <si>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</si>
  <si>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</si>
  <si>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</si>
  <si>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</si>
  <si>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</si>
  <si>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</si>
  <si>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</si>
  <si>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</si>
  <si>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</si>
  <si>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</si>
  <si>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</si>
  <si>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</si>
  <si>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</si>
  <si>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</si>
  <si>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</si>
  <si>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</si>
  <si>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</si>
  <si>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</si>
  <si>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</si>
  <si>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</si>
  <si>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</si>
  <si>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</si>
  <si>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</si>
  <si>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</si>
  <si>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</si>
  <si>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</si>
  <si>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</si>
  <si>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</si>
  <si>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</si>
  <si>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</si>
  <si>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</si>
  <si>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</si>
  <si>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</si>
  <si>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</si>
  <si>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</si>
  <si>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</si>
  <si>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</si>
  <si>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</si>
  <si>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</si>
  <si>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</si>
  <si>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</si>
  <si>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</si>
  <si>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</si>
  <si>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</si>
  <si>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</si>
  <si>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</si>
  <si>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</si>
  <si>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</si>
  <si>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</si>
  <si>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</si>
  <si>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</si>
  <si>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</si>
  <si>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</si>
  <si>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</si>
  <si>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</si>
  <si>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</si>
  <si>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</si>
  <si>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</si>
  <si>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</si>
  <si>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</si>
  <si>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</si>
  <si>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</si>
  <si>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</si>
  <si>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</si>
  <si>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</si>
  <si>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</si>
  <si>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</si>
  <si>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</si>
  <si>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</si>
  <si>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</si>
  <si>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</si>
  <si>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</si>
  <si>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</si>
  <si>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</si>
  <si>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</si>
  <si>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</si>
  <si>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</si>
  <si>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</si>
  <si>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</si>
  <si>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</si>
  <si>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</si>
  <si>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</si>
  <si>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</si>
  <si>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</si>
  <si>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</si>
  <si>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</si>
  <si>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</si>
  <si>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</si>
  <si>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</si>
  <si>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</si>
  <si>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</si>
  <si>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</si>
  <si>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</si>
  <si>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</si>
  <si>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</si>
  <si>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</si>
  <si>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</si>
  <si>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</si>
  <si>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</si>
  <si>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</si>
  <si>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</si>
  <si>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</si>
  <si>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</si>
  <si>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</si>
  <si>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</si>
  <si>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</si>
  <si>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</si>
  <si>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</si>
  <si>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</si>
  <si>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</si>
  <si>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</si>
  <si>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</si>
  <si>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</si>
  <si>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</si>
  <si>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</si>
  <si>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</si>
  <si>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</si>
  <si>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</si>
  <si>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</si>
  <si>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</si>
  <si>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</si>
  <si>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</si>
  <si>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</si>
  <si>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</si>
  <si>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</si>
  <si>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</si>
  <si>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</si>
  <si>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</si>
  <si>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</si>
  <si>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</si>
  <si>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</si>
  <si>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</si>
  <si>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</si>
  <si>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</si>
  <si>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</si>
  <si>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</si>
  <si>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</si>
  <si>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</si>
  <si>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</si>
  <si>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</si>
  <si>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</si>
  <si>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</si>
  <si>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</si>
  <si>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</si>
  <si>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</si>
  <si>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</si>
  <si>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</si>
  <si>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</si>
  <si>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</si>
  <si>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</si>
  <si>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</si>
  <si>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</si>
  <si>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</si>
  <si>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</si>
  <si>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</si>
  <si>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</si>
  <si>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</si>
  <si>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</si>
  <si>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</si>
  <si>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</si>
  <si>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</si>
  <si>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</si>
  <si>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</si>
  <si>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</si>
  <si>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</si>
  <si>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</si>
  <si>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</si>
  <si>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</si>
  <si>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</si>
  <si>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</si>
  <si>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</si>
  <si>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</si>
  <si>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</si>
  <si>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</si>
  <si>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</si>
  <si>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</si>
  <si>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</si>
  <si>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</si>
  <si>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</si>
  <si>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</si>
  <si>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</si>
  <si>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</si>
  <si>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</si>
  <si>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</si>
  <si>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</si>
  <si>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</si>
  <si>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</si>
  <si>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</si>
  <si>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</si>
  <si>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</si>
  <si>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</si>
  <si>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</si>
  <si>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</si>
  <si>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</si>
  <si>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</si>
  <si>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</si>
  <si>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</si>
  <si>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</si>
  <si>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</si>
  <si>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</si>
  <si>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</si>
  <si>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</si>
  <si>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</si>
  <si>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</si>
  <si>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</si>
  <si>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</si>
  <si>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</si>
  <si>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</si>
  <si>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</si>
  <si>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</si>
  <si>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</si>
  <si>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</si>
  <si>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</si>
  <si>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</si>
  <si>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</si>
  <si>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</si>
  <si>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</si>
  <si>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</si>
  <si>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</si>
  <si>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</si>
  <si>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</si>
  <si>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</si>
  <si>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</si>
  <si>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</si>
  <si>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</si>
  <si>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</si>
  <si>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</si>
  <si>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</si>
  <si>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</si>
  <si>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</si>
  <si>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</si>
  <si>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</si>
  <si>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</si>
  <si>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</si>
  <si>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</si>
  <si>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</si>
  <si>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</si>
  <si>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</si>
  <si>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</si>
  <si>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</si>
  <si>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</si>
  <si>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</si>
  <si>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</si>
  <si>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</si>
  <si>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</si>
  <si>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</si>
  <si>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</si>
  <si>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</si>
  <si>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</si>
  <si>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</si>
  <si>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</si>
  <si>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</si>
  <si>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</si>
  <si>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</si>
  <si>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</si>
  <si>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</si>
  <si>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</si>
  <si>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</si>
  <si>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</si>
  <si>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</si>
  <si>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</si>
  <si>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</si>
  <si>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</si>
  <si>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</si>
  <si>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</si>
  <si>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</si>
  <si>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</si>
  <si>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</si>
  <si>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</si>
  <si>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</si>
  <si>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</si>
  <si>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</si>
  <si>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</si>
  <si>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</si>
  <si>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</si>
  <si>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</si>
  <si>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</si>
  <si>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</si>
  <si>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</si>
  <si>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</si>
  <si>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</si>
  <si>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</si>
  <si>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</si>
  <si>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</si>
  <si>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</si>
  <si>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</si>
  <si>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</si>
  <si>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</si>
  <si>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</si>
  <si>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</si>
  <si>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</si>
  <si>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</si>
  <si>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</si>
  <si>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</si>
  <si>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</si>
  <si>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</si>
  <si>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</si>
  <si>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</si>
  <si>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</si>
  <si>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</si>
  <si>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</si>
  <si>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</si>
  <si>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</si>
  <si>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</si>
  <si>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</si>
  <si>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</si>
  <si>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</si>
  <si>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</si>
  <si>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</si>
  <si>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</si>
  <si>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</si>
  <si>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</si>
  <si>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</si>
  <si>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</si>
  <si>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</si>
  <si>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</si>
  <si>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</si>
  <si>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</si>
  <si>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</si>
  <si>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</si>
  <si>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</si>
  <si>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</si>
  <si>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</si>
  <si>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</si>
  <si>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</si>
  <si>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</si>
  <si>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</si>
  <si>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</si>
  <si>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</si>
  <si>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</si>
  <si>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</si>
  <si>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</si>
  <si>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</si>
  <si>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</si>
  <si>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</si>
  <si>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</si>
  <si>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</si>
  <si>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</si>
  <si>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</si>
  <si>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</si>
  <si>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</si>
  <si>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</si>
  <si>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</si>
  <si>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</si>
  <si>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</si>
  <si>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</si>
  <si>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</si>
  <si>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</si>
  <si>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</si>
  <si>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</si>
  <si>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</si>
  <si>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</si>
  <si>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</si>
  <si>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</si>
  <si>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</si>
  <si>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</si>
  <si>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</si>
  <si>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</si>
  <si>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</si>
  <si>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</si>
  <si>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</si>
  <si>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</si>
  <si>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</si>
  <si>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</si>
  <si>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</si>
  <si>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</si>
  <si>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</si>
  <si>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</si>
  <si>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</si>
  <si>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</si>
  <si>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</si>
  <si>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</si>
  <si>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</si>
  <si>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</si>
  <si>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</si>
  <si>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</si>
  <si>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</si>
  <si>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</si>
  <si>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</si>
  <si>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</si>
  <si>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</si>
  <si>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</si>
  <si>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</si>
  <si>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</si>
  <si>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</si>
  <si>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</si>
  <si>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</si>
  <si>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</si>
  <si>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</si>
  <si>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</si>
  <si>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</si>
  <si>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</si>
  <si>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</si>
  <si>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</si>
  <si>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</si>
  <si>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</si>
  <si>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</si>
  <si>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</si>
  <si>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</si>
  <si>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</si>
  <si>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</si>
  <si>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</si>
  <si>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</si>
  <si>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</si>
  <si>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</si>
  <si>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</si>
  <si>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</si>
  <si>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</si>
  <si>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</si>
  <si>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</si>
  <si>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</si>
  <si>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</si>
  <si>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</si>
  <si>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</si>
  <si>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</si>
  <si>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</si>
  <si>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</si>
  <si>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</si>
  <si>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</si>
  <si>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</si>
  <si>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</si>
  <si>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</si>
  <si>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</si>
  <si>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</si>
  <si>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</si>
  <si>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</si>
  <si>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</si>
  <si>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</si>
  <si>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</si>
  <si>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</si>
  <si>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</si>
  <si>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</si>
  <si>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</si>
  <si>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</si>
  <si>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</si>
  <si>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</si>
  <si>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</si>
  <si>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</si>
  <si>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</si>
  <si>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</si>
  <si>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</si>
  <si>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</si>
  <si>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</si>
  <si>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</si>
  <si>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</si>
  <si>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</si>
  <si>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</si>
  <si>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</si>
  <si>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</si>
  <si>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</si>
  <si>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</si>
  <si>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</si>
  <si>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</si>
  <si>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</si>
  <si>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</si>
  <si>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</si>
  <si>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</si>
  <si>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</si>
  <si>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</si>
  <si>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</si>
  <si>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</si>
  <si>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</si>
  <si>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</si>
  <si>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</si>
  <si>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</si>
  <si>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</si>
  <si>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</si>
  <si>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</si>
  <si>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</si>
  <si>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</si>
  <si>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</si>
  <si>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</si>
  <si>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</si>
  <si>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</si>
  <si>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</si>
  <si>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</si>
  <si>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</si>
  <si>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</si>
  <si>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</si>
  <si>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</si>
  <si>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</si>
  <si>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</si>
  <si>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</si>
  <si>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</si>
  <si>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</si>
  <si>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</si>
  <si>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</si>
  <si>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</si>
  <si>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</si>
  <si>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</si>
  <si>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</si>
  <si>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</si>
  <si>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</si>
  <si>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</si>
  <si>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</si>
  <si>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</si>
  <si>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</si>
  <si>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</si>
  <si>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</si>
  <si>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</si>
  <si>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</si>
  <si>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</si>
  <si>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</si>
  <si>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</si>
  <si>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</si>
  <si>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</si>
  <si>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</si>
  <si>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</si>
  <si>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</si>
  <si>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</si>
  <si>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</si>
  <si>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</si>
  <si>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</si>
  <si>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</si>
  <si>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</si>
  <si>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</si>
  <si>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</si>
  <si>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</si>
  <si>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</si>
  <si>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</si>
  <si>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</si>
  <si>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</si>
  <si>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</si>
  <si>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</si>
  <si>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</si>
  <si>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</si>
  <si>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</si>
  <si>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</si>
  <si>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</si>
  <si>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</si>
  <si>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</si>
  <si>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</si>
  <si>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</si>
  <si>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</si>
  <si>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</si>
  <si>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</si>
  <si>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</si>
  <si>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</si>
  <si>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</si>
  <si>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</si>
  <si>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</si>
  <si>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</si>
  <si>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</si>
  <si>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</si>
  <si>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</si>
  <si>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</si>
  <si>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</si>
  <si>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</si>
  <si>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</si>
  <si>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</si>
  <si>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</si>
  <si>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</si>
  <si>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</si>
  <si>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</si>
  <si>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</si>
  <si>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</si>
  <si>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</si>
  <si>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</si>
  <si>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</si>
  <si>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</si>
  <si>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</si>
  <si>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</si>
  <si>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</si>
  <si>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</si>
  <si>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</si>
  <si>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</si>
  <si>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</si>
  <si>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</si>
  <si>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</si>
  <si>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</si>
  <si>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</si>
  <si>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</si>
  <si>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</si>
  <si>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</si>
  <si>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</si>
  <si>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</si>
  <si>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</si>
  <si>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</si>
  <si>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</si>
  <si>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</si>
  <si>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</si>
  <si>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</si>
  <si>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</si>
  <si>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</si>
  <si>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</si>
  <si>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</si>
  <si>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</si>
  <si>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</si>
  <si>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</si>
  <si>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</si>
  <si>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</si>
  <si>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</si>
  <si>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</si>
  <si>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</si>
  <si>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</si>
  <si>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</si>
  <si>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</si>
  <si>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</si>
  <si>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</si>
  <si>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</si>
  <si>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</si>
  <si>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</si>
  <si>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</si>
  <si>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</si>
  <si>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</si>
  <si>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</si>
  <si>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</si>
  <si>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</si>
  <si>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</si>
  <si>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</si>
  <si>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</si>
  <si>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</si>
  <si>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</si>
  <si>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</si>
  <si>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</si>
  <si>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</si>
  <si>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</si>
  <si>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</si>
  <si>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</si>
  <si>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</si>
  <si>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</si>
  <si>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</si>
  <si>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</si>
  <si>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</si>
  <si>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</si>
  <si>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</si>
  <si>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</si>
  <si>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</si>
  <si>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</si>
  <si>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</si>
  <si>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</si>
  <si>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</si>
  <si>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</si>
  <si>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</si>
  <si>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</si>
  <si>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</si>
  <si>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</si>
  <si>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</si>
  <si>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</si>
  <si>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</si>
  <si>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</si>
  <si>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</si>
  <si>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</si>
  <si>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</si>
  <si>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</si>
  <si>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</si>
  <si>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</si>
  <si>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</si>
  <si>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</si>
  <si>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</si>
  <si>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</si>
  <si>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</si>
  <si>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</si>
  <si>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</si>
  <si>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</si>
  <si>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</si>
  <si>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</si>
  <si>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</si>
  <si>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</si>
  <si>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</si>
  <si>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</si>
  <si>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</si>
  <si>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</si>
  <si>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</si>
  <si>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</si>
  <si>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</si>
  <si>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</si>
  <si>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</si>
  <si>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</si>
  <si>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</si>
  <si>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</si>
  <si>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</si>
  <si>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</si>
  <si>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</si>
  <si>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</si>
  <si>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</si>
  <si>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</si>
  <si>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</si>
  <si>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</si>
  <si>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</si>
  <si>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</si>
  <si>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</si>
  <si>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</si>
  <si>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</si>
  <si>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</si>
  <si>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</si>
  <si>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</si>
  <si>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</si>
  <si>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</si>
  <si>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</si>
  <si>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</si>
  <si>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</si>
  <si>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</si>
  <si>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</si>
  <si>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</si>
  <si>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</si>
  <si>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</si>
  <si>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</si>
  <si>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</si>
  <si>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</si>
  <si>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</si>
  <si>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</si>
  <si>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</si>
  <si>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</si>
  <si>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</si>
  <si>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</si>
  <si>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</si>
  <si>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</si>
  <si>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</si>
  <si>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</si>
  <si>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</si>
  <si>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</si>
  <si>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</si>
  <si>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</si>
  <si>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</si>
  <si>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</si>
  <si>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</si>
  <si>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</si>
  <si>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</si>
  <si>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</si>
  <si>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</si>
  <si>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</si>
  <si>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</si>
  <si>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</si>
  <si>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</si>
  <si>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</si>
  <si>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</si>
  <si>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</si>
  <si>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</si>
  <si>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</si>
  <si>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</si>
  <si>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</si>
  <si>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</si>
  <si>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</si>
  <si>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</si>
  <si>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</si>
  <si>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</si>
  <si>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</si>
  <si>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</si>
  <si>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</si>
  <si>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</si>
  <si>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</si>
  <si>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</si>
  <si>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</si>
  <si>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</si>
  <si>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</si>
  <si>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</si>
  <si>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</si>
  <si>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</si>
  <si>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</si>
  <si>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</si>
  <si>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</si>
  <si>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</si>
  <si>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</si>
  <si>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</si>
  <si>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</si>
  <si>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</si>
  <si>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</si>
  <si>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</si>
  <si>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</si>
  <si>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</si>
  <si>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</si>
  <si>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</si>
  <si>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</si>
  <si>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</si>
  <si>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</si>
  <si>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</si>
  <si>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</si>
  <si>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</si>
  <si>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</si>
  <si>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</si>
  <si>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</si>
  <si>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</si>
  <si>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</si>
  <si>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</si>
  <si>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</si>
  <si>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</si>
  <si>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</si>
  <si>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</si>
  <si>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</si>
  <si>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</si>
  <si>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</si>
  <si>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</si>
  <si>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</si>
  <si>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</si>
  <si>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</si>
  <si>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</si>
  <si>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</si>
  <si>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</si>
  <si>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</si>
  <si>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</si>
  <si>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</si>
  <si>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</si>
  <si>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</si>
  <si>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</si>
  <si>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</si>
  <si>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</si>
  <si>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</si>
  <si>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</si>
  <si>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</si>
  <si>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</si>
  <si>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</si>
  <si>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</si>
  <si>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</si>
  <si>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</si>
  <si>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</si>
  <si>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</si>
  <si>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</si>
  <si>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</si>
  <si>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</si>
  <si>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</si>
  <si>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</si>
  <si>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</si>
  <si>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</si>
  <si>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</si>
  <si>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</si>
  <si>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</si>
  <si>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</si>
  <si>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</si>
  <si>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</si>
  <si>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</si>
  <si>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</si>
  <si>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</si>
  <si>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</si>
  <si>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</si>
  <si>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</si>
  <si>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</si>
  <si>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</si>
  <si>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</si>
  <si>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</si>
  <si>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</si>
  <si>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</si>
  <si>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</si>
  <si>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</si>
  <si>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</si>
  <si>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</si>
  <si>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</si>
  <si>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</si>
  <si>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</si>
  <si>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</si>
  <si>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</si>
  <si>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</si>
  <si>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</si>
  <si>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</si>
  <si>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</si>
  <si>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</si>
  <si>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</si>
  <si>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</si>
  <si>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</si>
  <si>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</si>
  <si>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</si>
  <si>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</si>
  <si>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</si>
  <si>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</si>
  <si>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</si>
  <si>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</si>
  <si>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</si>
  <si>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</si>
  <si>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</si>
  <si>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</si>
  <si>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</si>
  <si>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</si>
  <si>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</si>
  <si>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</si>
  <si>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</si>
  <si>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</si>
  <si>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</si>
  <si>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</si>
  <si>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</si>
  <si>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</si>
  <si>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</si>
  <si>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</si>
  <si>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</si>
  <si>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</si>
  <si>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</si>
  <si>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</si>
  <si>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</si>
  <si>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</si>
  <si>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</si>
  <si>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</si>
  <si>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</si>
  <si>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</si>
  <si>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</si>
  <si>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</si>
  <si>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</si>
  <si>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</si>
  <si>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</si>
  <si>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</si>
  <si>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</si>
  <si>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</si>
  <si>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</si>
  <si>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</si>
  <si>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</si>
  <si>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</si>
  <si>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</si>
  <si>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</si>
  <si>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</si>
  <si>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</si>
  <si>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</si>
  <si>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</si>
  <si>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</si>
  <si>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</si>
  <si>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</si>
  <si>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</si>
  <si>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</si>
  <si>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</si>
  <si>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</si>
  <si>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</si>
  <si>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</si>
  <si>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</si>
  <si>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</si>
  <si>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</si>
  <si>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</si>
  <si>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</si>
  <si>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</si>
  <si>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</si>
  <si>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</si>
  <si>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</si>
  <si>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</si>
  <si>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</si>
  <si>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</si>
  <si>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</si>
  <si>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</si>
  <si>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</si>
  <si>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</si>
  <si>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</si>
  <si>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</si>
  <si>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</si>
  <si>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</si>
  <si>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</si>
  <si>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</si>
  <si>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</si>
  <si>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</si>
  <si>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</si>
  <si>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</si>
  <si>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</si>
  <si>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</si>
  <si>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</si>
  <si>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</si>
  <si>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</si>
  <si>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</si>
  <si>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</si>
  <si>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</si>
  <si>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</si>
  <si>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</si>
  <si>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</si>
  <si>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</si>
  <si>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</si>
  <si>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</si>
  <si>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</si>
  <si>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</si>
  <si>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</si>
  <si>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</si>
  <si>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</si>
  <si>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</si>
  <si>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</si>
  <si>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</si>
  <si>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</si>
  <si>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</si>
  <si>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</si>
  <si>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</si>
  <si>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</si>
  <si>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</si>
  <si>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</si>
  <si>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</si>
  <si>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</si>
  <si>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</si>
  <si>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</si>
  <si>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</si>
  <si>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</si>
  <si>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</si>
  <si>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</si>
  <si>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</si>
  <si>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</si>
  <si>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</si>
  <si>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</si>
  <si>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</si>
  <si>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</si>
  <si>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</si>
  <si>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</si>
  <si>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</si>
  <si>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</si>
  <si>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</si>
  <si>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</si>
  <si>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</si>
  <si>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</si>
  <si>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</si>
  <si>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</si>
  <si>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</si>
  <si>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</si>
  <si>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</si>
  <si>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</si>
  <si>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</si>
  <si>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</si>
  <si>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</si>
  <si>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</si>
  <si>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</si>
  <si>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</si>
  <si>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</si>
  <si>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</si>
  <si>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</si>
  <si>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</si>
  <si>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</si>
  <si>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</si>
  <si>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</si>
  <si>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</si>
  <si>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</si>
  <si>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</si>
  <si>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</si>
  <si>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</si>
  <si>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</si>
  <si>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</si>
  <si>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</si>
  <si>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</si>
  <si>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</si>
  <si>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</si>
  <si>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</si>
  <si>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</si>
  <si>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</si>
  <si>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</si>
  <si>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</si>
  <si>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</si>
  <si>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</si>
  <si>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</si>
  <si>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</si>
  <si>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</si>
  <si>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</si>
  <si>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</si>
  <si>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</si>
  <si>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</si>
  <si>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</si>
  <si>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</si>
  <si>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</si>
  <si>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</si>
  <si>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</si>
  <si>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</si>
  <si>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</si>
  <si>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</si>
  <si>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</si>
  <si>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</si>
  <si>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</si>
  <si>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</si>
  <si>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</si>
  <si>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</si>
  <si>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</si>
  <si>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</si>
  <si>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</si>
  <si>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</si>
  <si>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</si>
  <si>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</si>
  <si>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</si>
  <si>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</si>
  <si>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</si>
  <si>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</si>
  <si>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</si>
  <si>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</si>
  <si>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</si>
  <si>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</si>
  <si>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</si>
  <si>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</si>
  <si>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</si>
  <si>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</si>
  <si>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</si>
  <si>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</si>
  <si>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</si>
  <si>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</si>
  <si>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</si>
  <si>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</si>
  <si>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</si>
  <si>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</si>
  <si>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</si>
  <si>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</si>
  <si>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</si>
  <si>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</si>
  <si>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</si>
  <si>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</si>
  <si>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</si>
  <si>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</si>
  <si>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</si>
  <si>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</si>
  <si>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</si>
  <si>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</si>
  <si>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</si>
  <si>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</si>
  <si>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</si>
  <si>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</si>
  <si>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</si>
  <si>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</si>
  <si>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</si>
  <si>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</si>
  <si>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</si>
  <si>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</si>
  <si>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</si>
  <si>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</si>
  <si>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</si>
  <si>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</si>
  <si>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</si>
  <si>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</si>
  <si>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</si>
  <si>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</si>
  <si>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</si>
  <si>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</si>
  <si>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</si>
  <si>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</si>
  <si>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</si>
  <si>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</si>
  <si>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</si>
  <si>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</si>
  <si>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</si>
  <si>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</si>
  <si>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</si>
  <si>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</si>
  <si>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</si>
  <si>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</si>
  <si>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</si>
  <si>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</si>
  <si>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</si>
  <si>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</si>
  <si>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</si>
  <si>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</si>
  <si>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</si>
  <si>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</si>
  <si>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</si>
  <si>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</si>
  <si>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</si>
  <si>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</si>
  <si>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</si>
  <si>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</si>
  <si>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</si>
  <si>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</si>
  <si>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</si>
  <si>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</si>
  <si>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</si>
  <si>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</si>
  <si>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</si>
  <si>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</si>
  <si>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</si>
  <si>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</si>
  <si>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</si>
  <si>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</si>
  <si>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</si>
  <si>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</si>
  <si>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</si>
  <si>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</si>
  <si>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</si>
  <si>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</si>
  <si>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</si>
  <si>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</si>
  <si>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</si>
  <si>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</si>
  <si>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</si>
  <si>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</si>
  <si>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</si>
  <si>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</si>
  <si>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</si>
  <si>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</si>
  <si>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</si>
  <si>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</si>
  <si>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</si>
  <si>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</si>
  <si>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</si>
  <si>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</si>
  <si>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</si>
  <si>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</si>
  <si>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</si>
  <si>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</si>
  <si>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</si>
  <si>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</si>
  <si>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</si>
  <si>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</si>
  <si>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</si>
  <si>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</si>
  <si>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</si>
  <si>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</si>
  <si>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</si>
  <si>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</si>
  <si>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</si>
  <si>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</si>
  <si>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</si>
  <si>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</si>
  <si>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</si>
  <si>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</si>
  <si>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</si>
  <si>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</si>
  <si>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</si>
  <si>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</si>
  <si>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</si>
  <si>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</si>
  <si>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</si>
  <si>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</si>
  <si>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</si>
  <si>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</si>
  <si>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</si>
  <si>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</si>
  <si>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</si>
  <si>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</si>
  <si>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</si>
  <si>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</si>
  <si>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</si>
  <si>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</si>
  <si>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</si>
  <si>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</si>
  <si>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</si>
  <si>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</si>
  <si>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</si>
  <si>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</si>
  <si>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</si>
  <si>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</si>
  <si>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</si>
  <si>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</si>
  <si>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</si>
  <si>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</si>
  <si>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</si>
  <si>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</si>
  <si>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</si>
  <si>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</si>
  <si>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</si>
  <si>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</si>
  <si>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</si>
  <si>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</si>
  <si>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</si>
  <si>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</si>
  <si>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</si>
  <si>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</si>
  <si>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</si>
  <si>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</si>
  <si>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</si>
  <si>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</si>
  <si>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</si>
  <si>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</si>
  <si>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</si>
  <si>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</si>
  <si>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</si>
  <si>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</si>
  <si>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</si>
  <si>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</si>
  <si>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</si>
  <si>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</si>
  <si>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</si>
  <si>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</si>
  <si>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</si>
  <si>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</si>
  <si>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</si>
  <si>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</si>
  <si>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</si>
  <si>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</si>
  <si>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</si>
  <si>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</si>
  <si>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</si>
  <si>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</si>
  <si>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</si>
  <si>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</si>
  <si>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</si>
  <si>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</si>
  <si>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</si>
  <si>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</si>
  <si>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</si>
  <si>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</si>
  <si>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</si>
  <si>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</si>
  <si>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</si>
  <si>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</si>
  <si>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</si>
  <si>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</si>
  <si>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</si>
  <si>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</si>
  <si>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</si>
  <si>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</si>
  <si>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</si>
  <si>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</si>
  <si>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</si>
  <si>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</si>
  <si>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</si>
  <si>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</si>
  <si>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</si>
  <si>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</si>
  <si>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</si>
  <si>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</si>
  <si>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</si>
  <si>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</si>
  <si>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</si>
  <si>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</si>
  <si>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</si>
  <si>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</si>
  <si>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</si>
  <si>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</si>
  <si>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</si>
  <si>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</si>
  <si>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</si>
  <si>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</si>
  <si>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</si>
  <si>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</si>
  <si>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</si>
  <si>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</si>
  <si>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</si>
  <si>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</si>
  <si>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</si>
  <si>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</si>
  <si>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</si>
  <si>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</si>
  <si>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</si>
  <si>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</si>
  <si>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</si>
  <si>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</si>
  <si>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</si>
  <si>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</si>
  <si>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</si>
  <si>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</si>
  <si>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</si>
  <si>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</si>
  <si>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</si>
  <si>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</si>
  <si>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</si>
  <si>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</si>
  <si>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</si>
  <si>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</si>
  <si>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</si>
  <si>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</si>
  <si>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</si>
  <si>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</si>
  <si>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</si>
  <si>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</si>
  <si>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</si>
  <si>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</si>
  <si>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</si>
  <si>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</si>
  <si>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</si>
  <si>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</si>
  <si>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</si>
  <si>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</si>
  <si>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</si>
  <si>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</si>
  <si>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</si>
  <si>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</si>
  <si>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</si>
  <si>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</si>
  <si>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</si>
  <si>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</si>
  <si>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</si>
  <si>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</si>
  <si>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</si>
  <si>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</si>
  <si>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</si>
  <si>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</si>
  <si>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</si>
  <si>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</si>
  <si>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</si>
  <si>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</si>
  <si>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</si>
  <si>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</si>
  <si>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</si>
  <si>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</si>
  <si>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</si>
  <si>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</si>
  <si>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</si>
  <si>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</si>
  <si>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</si>
  <si>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</si>
  <si>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</si>
  <si>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</si>
  <si>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</si>
  <si>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</si>
  <si>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</si>
  <si>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</si>
  <si>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</si>
  <si>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</si>
  <si>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</si>
  <si>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</si>
  <si>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</si>
  <si>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</si>
  <si>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</si>
  <si>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</si>
  <si>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</si>
  <si>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</si>
  <si>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</si>
  <si>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</si>
  <si>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</si>
  <si>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</si>
  <si>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</si>
  <si>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</si>
  <si>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</si>
  <si>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</si>
  <si>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</si>
  <si>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</si>
  <si>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</si>
  <si>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</si>
  <si>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</si>
  <si>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</si>
  <si>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</si>
  <si>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</si>
  <si>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</si>
  <si>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</si>
  <si>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</si>
  <si>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</si>
  <si>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</si>
  <si>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</si>
  <si>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</si>
  <si>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</si>
  <si>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</si>
  <si>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</si>
  <si>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</si>
  <si>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</si>
  <si>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</si>
  <si>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</si>
  <si>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</si>
  <si>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</si>
  <si>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</si>
  <si>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</si>
  <si>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</si>
  <si>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</si>
  <si>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</si>
  <si>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</si>
  <si>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</si>
  <si>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</si>
  <si>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</si>
  <si>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</si>
  <si>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</si>
  <si>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</si>
  <si>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</si>
  <si>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</si>
  <si>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</si>
  <si>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</si>
  <si>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</si>
  <si>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</si>
  <si>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</si>
  <si>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</si>
  <si>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</si>
  <si>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</si>
  <si>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</si>
  <si>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</si>
  <si>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</si>
  <si>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</si>
  <si>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</si>
  <si>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</si>
  <si>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</si>
  <si>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</si>
  <si>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</si>
  <si>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</si>
  <si>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</si>
  <si>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</si>
  <si>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</si>
  <si>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</si>
  <si>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</si>
  <si>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</si>
  <si>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</si>
  <si>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</si>
  <si>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</si>
  <si>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</si>
  <si>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</si>
  <si>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</si>
  <si>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</si>
  <si>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</si>
  <si>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</si>
  <si>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</si>
  <si>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</si>
  <si>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</si>
  <si>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</si>
  <si>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</si>
  <si>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</si>
  <si>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</si>
  <si>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</si>
  <si>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</si>
  <si>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</si>
  <si>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</si>
  <si>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</si>
  <si>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</si>
  <si>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</si>
  <si>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</si>
  <si>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</si>
  <si>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</si>
  <si>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</si>
  <si>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</si>
  <si>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</si>
  <si>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</si>
  <si>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</si>
  <si>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</si>
  <si>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</si>
  <si>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</si>
  <si>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</si>
  <si>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</si>
  <si>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</si>
  <si>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</si>
  <si>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</si>
  <si>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</si>
  <si>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</si>
  <si>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</si>
  <si>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</si>
  <si>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</si>
  <si>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</si>
  <si>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</si>
  <si>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</si>
  <si>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</si>
  <si>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</si>
  <si>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</si>
  <si>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</si>
  <si>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</si>
  <si>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</si>
  <si>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</si>
  <si>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</si>
  <si>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</si>
  <si>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</si>
  <si>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</si>
  <si>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</si>
  <si>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</si>
  <si>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</si>
  <si>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</si>
  <si>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</si>
  <si>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</si>
  <si>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</si>
  <si>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</si>
  <si>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</si>
  <si>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</si>
  <si>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</si>
  <si>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</si>
  <si>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</si>
  <si>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</si>
  <si>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</si>
  <si>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</si>
  <si>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</si>
  <si>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</si>
  <si>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</si>
  <si>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</si>
  <si>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</si>
  <si>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</si>
  <si>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</si>
  <si>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</si>
  <si>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</si>
  <si>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</si>
  <si>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</si>
  <si>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</si>
  <si>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</si>
  <si>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</si>
  <si>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</si>
  <si>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</si>
  <si>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</si>
  <si>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</si>
  <si>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</si>
  <si>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</si>
  <si>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</si>
  <si>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</si>
  <si>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</si>
  <si>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</si>
  <si>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</si>
  <si>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</si>
  <si>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</si>
  <si>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</si>
  <si>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</si>
  <si>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</si>
  <si>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</si>
  <si>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</si>
  <si>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</si>
  <si>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</si>
  <si>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</si>
  <si>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</si>
  <si>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</si>
  <si>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</si>
  <si>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</si>
  <si>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</si>
  <si>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</si>
  <si>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</si>
  <si>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</si>
  <si>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</si>
  <si>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</si>
  <si>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</si>
  <si>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</si>
  <si>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</si>
  <si>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</si>
  <si>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</si>
  <si>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</si>
  <si>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</si>
  <si>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</si>
  <si>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</si>
  <si>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</si>
  <si>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</si>
  <si>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</si>
  <si>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</si>
  <si>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</si>
  <si>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</si>
  <si>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</si>
  <si>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</si>
  <si>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</si>
  <si>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</si>
  <si>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</si>
  <si>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</si>
  <si>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</si>
  <si>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</si>
  <si>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</si>
  <si>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</si>
  <si>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</si>
  <si>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</si>
  <si>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</si>
  <si>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</si>
  <si>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</si>
  <si>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</si>
  <si>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</si>
  <si>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</si>
  <si>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</si>
  <si>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</si>
  <si>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</si>
  <si>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</si>
  <si>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</si>
  <si>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</si>
  <si>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</si>
  <si>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</si>
  <si>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</si>
  <si>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</si>
  <si>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</si>
  <si>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</si>
  <si>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</si>
  <si>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</si>
  <si>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</si>
  <si>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</si>
  <si>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</si>
  <si>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</si>
  <si>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</si>
  <si>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</si>
  <si>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</si>
  <si>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</si>
  <si>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</si>
  <si>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</si>
  <si>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</si>
  <si>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</si>
  <si>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</si>
  <si>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</si>
  <si>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</si>
  <si>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</si>
  <si>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</si>
  <si>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</si>
  <si>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</si>
  <si>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</si>
  <si>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</si>
  <si>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</si>
  <si>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</si>
  <si>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</si>
  <si>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</si>
  <si>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</si>
  <si>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</si>
  <si>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</si>
  <si>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</si>
  <si>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</si>
  <si>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</si>
  <si>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</si>
  <si>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</si>
  <si>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</si>
  <si>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</si>
  <si>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</si>
  <si>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</si>
  <si>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</si>
  <si>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</si>
  <si>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</si>
  <si>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</si>
  <si>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</si>
  <si>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</si>
  <si>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</si>
  <si>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</si>
  <si>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</si>
  <si>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</si>
  <si>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</si>
  <si>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</si>
  <si>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</si>
  <si>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</si>
  <si>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</si>
  <si>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</si>
  <si>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</si>
  <si>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</si>
  <si>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</si>
  <si>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</si>
  <si>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</si>
  <si>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</si>
  <si>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</si>
  <si>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</si>
  <si>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</si>
  <si>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</si>
  <si>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</si>
  <si>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</si>
  <si>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</si>
  <si>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</si>
  <si>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</si>
  <si>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</si>
  <si>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</si>
  <si>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</si>
  <si>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</si>
  <si>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</si>
  <si>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</si>
  <si>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</si>
  <si>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</si>
  <si>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</si>
  <si>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</si>
  <si>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</si>
  <si>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</si>
  <si>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</si>
  <si>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</si>
  <si>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</si>
  <si>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</si>
  <si>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</si>
  <si>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</si>
  <si>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</si>
  <si>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</si>
  <si>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</si>
  <si>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</si>
  <si>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</si>
  <si>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</si>
  <si>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</si>
  <si>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</si>
  <si>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</si>
  <si>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</si>
  <si>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</si>
  <si>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</si>
  <si>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</si>
  <si>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</si>
  <si>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</si>
  <si>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</si>
  <si>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</si>
  <si>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</si>
  <si>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</si>
  <si>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</si>
  <si>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</si>
  <si>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</si>
  <si>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</si>
  <si>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</si>
  <si>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</si>
  <si>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</si>
  <si>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</si>
  <si>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</si>
  <si>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</si>
  <si>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</si>
  <si>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</si>
  <si>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</si>
  <si>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</si>
  <si>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</si>
  <si>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</si>
  <si>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</si>
  <si>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</si>
  <si>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</si>
  <si>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</si>
  <si>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</si>
  <si>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</si>
  <si>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</si>
  <si>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</si>
  <si>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</si>
  <si>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</si>
  <si>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</si>
  <si>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</si>
  <si>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</si>
  <si>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</si>
  <si>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</si>
  <si>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</si>
  <si>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</si>
  <si>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</si>
  <si>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</si>
  <si>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</si>
  <si>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</si>
  <si>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</si>
  <si>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</si>
  <si>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</si>
  <si>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</si>
  <si>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</si>
  <si>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</si>
  <si>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</si>
  <si>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</si>
  <si>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</si>
  <si>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</si>
  <si>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</si>
  <si>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</si>
  <si>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</si>
  <si>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</si>
  <si>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</si>
  <si>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</si>
  <si>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</si>
  <si>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</si>
  <si>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</si>
  <si>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</si>
  <si>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</si>
  <si>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</si>
  <si>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</si>
  <si>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</si>
  <si>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</si>
  <si>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</si>
  <si>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</si>
  <si>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</si>
  <si>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</si>
  <si>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</si>
  <si>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</si>
  <si>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</si>
  <si>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</si>
  <si>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</si>
  <si>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</si>
  <si>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</si>
  <si>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</si>
  <si>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</si>
  <si>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</si>
  <si>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</si>
  <si>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</si>
  <si>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</si>
  <si>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</si>
  <si>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</si>
  <si>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</si>
  <si>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</si>
  <si>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</si>
  <si>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</si>
  <si>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</si>
  <si>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</si>
  <si>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</si>
  <si>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</si>
  <si>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</si>
  <si>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</si>
  <si>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</si>
  <si>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</si>
  <si>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</si>
  <si>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</si>
  <si>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</si>
  <si>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</si>
  <si>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</si>
  <si>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</si>
  <si>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</si>
  <si>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</si>
  <si>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</si>
  <si>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</si>
  <si>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</si>
  <si>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</si>
  <si>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</si>
  <si>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</si>
  <si>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</si>
  <si>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</si>
  <si>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</si>
  <si>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</si>
  <si>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</si>
  <si>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</si>
  <si>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</si>
  <si>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</si>
  <si>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</si>
  <si>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</si>
  <si>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</si>
  <si>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</si>
  <si>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</si>
  <si>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</si>
  <si>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</si>
  <si>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</si>
  <si>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</si>
  <si>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</si>
  <si>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</si>
  <si>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</si>
  <si>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</si>
  <si>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</si>
  <si>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</si>
  <si>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</si>
  <si>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</si>
  <si>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</si>
  <si>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</si>
  <si>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</si>
  <si>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</si>
  <si>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</si>
  <si>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</si>
  <si>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</si>
  <si>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</si>
  <si>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</si>
  <si>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</si>
  <si>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</si>
  <si>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</si>
  <si>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</si>
  <si>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</si>
  <si>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</si>
  <si>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</si>
  <si>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</si>
  <si>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</si>
  <si>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</si>
  <si>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</si>
  <si>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</si>
  <si>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</si>
  <si>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</si>
  <si>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</si>
  <si>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</si>
  <si>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</si>
  <si>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</si>
  <si>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</si>
  <si>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</si>
  <si>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</si>
  <si>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</si>
  <si>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</si>
  <si>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</si>
  <si>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</si>
  <si>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</si>
  <si>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</si>
  <si>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</si>
  <si>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</si>
  <si>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</si>
  <si>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</si>
  <si>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</si>
  <si>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</si>
  <si>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</si>
  <si>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</si>
  <si>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</si>
  <si>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</si>
  <si>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</si>
  <si>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</si>
  <si>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</si>
  <si>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</si>
  <si>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</si>
  <si>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</si>
  <si>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</si>
  <si>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</si>
  <si>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</si>
  <si>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</si>
  <si>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</si>
  <si>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</si>
  <si>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</si>
  <si>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</si>
  <si>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</si>
  <si>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</si>
  <si>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</si>
  <si>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</si>
  <si>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</si>
  <si>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</si>
  <si>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</si>
  <si>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</si>
  <si>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</si>
  <si>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</si>
  <si>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</si>
  <si>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</si>
  <si>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</si>
  <si>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</si>
  <si>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</si>
  <si>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</si>
  <si>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</si>
  <si>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</si>
  <si>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</si>
  <si>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</si>
  <si>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</si>
  <si>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</si>
  <si>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</si>
  <si>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</si>
  <si>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</si>
  <si>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</si>
  <si>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</si>
  <si>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</si>
  <si>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</si>
  <si>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</si>
  <si>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</si>
  <si>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</si>
  <si>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</si>
  <si>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</si>
  <si>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</si>
  <si>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</si>
  <si>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</si>
  <si>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</si>
  <si>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</si>
  <si>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</si>
  <si>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</si>
  <si>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</si>
  <si>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</si>
  <si>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</si>
  <si>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</si>
  <si>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</si>
  <si>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</si>
  <si>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</si>
  <si>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</si>
  <si>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</si>
  <si>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</si>
  <si>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</si>
  <si>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</si>
  <si>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</si>
  <si>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</si>
  <si>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</si>
  <si>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</si>
  <si>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</si>
  <si>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</si>
  <si>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</si>
  <si>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</si>
  <si>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</si>
  <si>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</si>
  <si>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</si>
  <si>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</si>
  <si>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</si>
  <si>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</si>
  <si>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</si>
  <si>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</si>
  <si>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</si>
  <si>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</si>
  <si>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</si>
  <si>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</si>
  <si>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</si>
  <si>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</si>
  <si>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</si>
  <si>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</si>
  <si>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</si>
  <si>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</si>
  <si>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</si>
  <si>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</si>
  <si>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</si>
  <si>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</si>
  <si>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</si>
  <si>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</si>
  <si>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</si>
  <si>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</si>
  <si>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</si>
  <si>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</si>
  <si>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</si>
  <si>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</si>
  <si>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</si>
  <si>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</si>
  <si>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</si>
  <si>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</si>
  <si>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</si>
  <si>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</si>
  <si>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</si>
  <si>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</si>
  <si>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</si>
  <si>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</si>
  <si>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</si>
  <si>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</si>
  <si>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</si>
  <si>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</si>
  <si>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</si>
  <si>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</si>
  <si>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</si>
  <si>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</si>
  <si>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</si>
  <si>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</si>
  <si>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</si>
  <si>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</si>
  <si>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</si>
  <si>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</si>
  <si>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</si>
  <si>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</si>
  <si>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</si>
  <si>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</si>
  <si>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</si>
  <si>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</si>
  <si>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</si>
  <si>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</si>
  <si>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</si>
  <si>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</si>
  <si>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</si>
  <si>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</si>
  <si>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</si>
  <si>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</si>
  <si>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</si>
  <si>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</si>
  <si>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</si>
  <si>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</si>
  <si>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</si>
  <si>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</si>
  <si>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</si>
  <si>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</si>
  <si>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</si>
  <si>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</si>
  <si>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</si>
  <si>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</si>
  <si>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</si>
  <si>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</si>
  <si>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</si>
  <si>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</si>
  <si>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</si>
  <si>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</si>
  <si>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</si>
  <si>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</si>
  <si>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</si>
  <si>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</si>
  <si>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</si>
  <si>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</si>
  <si>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</si>
  <si>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</si>
  <si>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</si>
  <si>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</si>
  <si>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</si>
  <si>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</si>
  <si>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</si>
  <si>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</si>
  <si>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</si>
  <si>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</si>
  <si>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</si>
  <si>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</si>
  <si>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</si>
  <si>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</si>
  <si>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</si>
  <si>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</si>
  <si>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</si>
  <si>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</si>
  <si>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</si>
  <si>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</si>
  <si>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</si>
  <si>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</si>
  <si>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</si>
  <si>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</si>
  <si>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</si>
  <si>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</si>
  <si>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</si>
  <si>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</si>
  <si>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</si>
  <si>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</si>
  <si>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</si>
  <si>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</si>
  <si>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</si>
  <si>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</si>
  <si>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</si>
  <si>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</si>
  <si>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</si>
  <si>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</si>
  <si>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</si>
  <si>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</si>
  <si>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</si>
  <si>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</si>
  <si>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</si>
  <si>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</si>
  <si>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</si>
  <si>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</si>
  <si>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</si>
  <si>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</si>
  <si>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</si>
  <si>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</si>
  <si>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</si>
  <si>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</si>
  <si>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</si>
  <si>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</si>
  <si>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</si>
  <si>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</si>
  <si>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</si>
  <si>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</si>
  <si>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</si>
  <si>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</si>
  <si>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</si>
  <si>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</si>
  <si>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</si>
  <si>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</si>
  <si>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</si>
  <si>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</si>
  <si>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</si>
  <si>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</si>
  <si>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</si>
  <si>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</si>
  <si>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</si>
  <si>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</si>
  <si>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</si>
  <si>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</si>
  <si>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</si>
  <si>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</si>
  <si>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</si>
  <si>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</si>
  <si>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</si>
  <si>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</si>
  <si>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</si>
  <si>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</si>
  <si>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</si>
  <si>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</si>
  <si>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</si>
  <si>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</si>
  <si>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</si>
  <si>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</si>
  <si>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</si>
  <si>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</si>
  <si>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</si>
  <si>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</si>
  <si>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</si>
  <si>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</si>
  <si>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</si>
  <si>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</si>
  <si>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</si>
  <si>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</si>
  <si>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</si>
  <si>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</si>
  <si>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</si>
  <si>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</si>
  <si>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</si>
  <si>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</si>
  <si>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</si>
  <si>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</si>
  <si>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</si>
  <si>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</si>
  <si>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</si>
  <si>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</si>
  <si>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</si>
  <si>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</si>
  <si>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</si>
  <si>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</si>
  <si>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</si>
  <si>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</si>
  <si>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</si>
  <si>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</si>
  <si>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</si>
  <si>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</si>
  <si>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</si>
  <si>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</si>
  <si>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</si>
  <si>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</si>
  <si>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</si>
  <si>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</si>
  <si>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</si>
  <si>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</si>
  <si>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</si>
  <si>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</si>
  <si>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</si>
  <si>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</si>
  <si>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</si>
  <si>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</si>
  <si>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</si>
  <si>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</si>
  <si>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</si>
  <si>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</si>
  <si>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</si>
  <si>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</si>
  <si>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</si>
  <si>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</si>
  <si>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</si>
  <si>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</si>
  <si>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</si>
  <si>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</si>
  <si>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</si>
  <si>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</si>
  <si>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</si>
  <si>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</si>
  <si>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</si>
  <si>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</si>
  <si>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</si>
  <si>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</si>
  <si>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</si>
  <si>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</si>
  <si>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</si>
  <si>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</si>
  <si>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</si>
  <si>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</si>
  <si>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</si>
  <si>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</si>
  <si>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</si>
  <si>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</si>
  <si>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</si>
  <si>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</si>
  <si>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</si>
  <si>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</si>
  <si>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</si>
  <si>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</si>
  <si>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</si>
  <si>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</si>
  <si>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</si>
  <si>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</si>
  <si>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</si>
  <si>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</si>
  <si>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</si>
  <si>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</si>
  <si>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</si>
  <si>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</si>
  <si>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</si>
  <si>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</si>
  <si>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</si>
  <si>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</si>
  <si>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</si>
  <si>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</si>
  <si>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</si>
  <si>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</si>
  <si>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</si>
  <si>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</si>
  <si>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</si>
  <si>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</si>
  <si>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</si>
  <si>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</si>
  <si>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</si>
  <si>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</si>
  <si>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</si>
  <si>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</si>
  <si>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</si>
  <si>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</si>
  <si>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</si>
  <si>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</si>
  <si>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</si>
  <si>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</si>
  <si>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</si>
  <si>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</si>
  <si>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</si>
  <si>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</si>
  <si>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</si>
  <si>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</si>
  <si>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</si>
  <si>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</si>
  <si>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</si>
  <si>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</si>
  <si>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</si>
  <si>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</si>
  <si>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</si>
  <si>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</si>
  <si>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</si>
  <si>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</si>
  <si>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</si>
  <si>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</si>
  <si>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</si>
  <si>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</si>
  <si>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</si>
  <si>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</si>
  <si>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</si>
  <si>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</si>
  <si>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</si>
  <si>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</si>
  <si>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</si>
  <si>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</si>
  <si>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</si>
  <si>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</si>
  <si>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</si>
  <si>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</si>
  <si>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</si>
  <si>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</si>
  <si>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</si>
  <si>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</si>
  <si>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</si>
  <si>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</si>
  <si>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</si>
  <si>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</si>
  <si>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</si>
  <si>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</si>
  <si>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</si>
  <si>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</si>
  <si>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</si>
  <si>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</si>
  <si>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</si>
  <si>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</si>
  <si>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</si>
  <si>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</si>
  <si>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</si>
  <si>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</si>
  <si>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</si>
  <si>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</si>
  <si>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</si>
  <si>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</si>
  <si>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</si>
  <si>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</si>
  <si>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</si>
  <si>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</si>
  <si>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</si>
  <si>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</si>
  <si>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</si>
  <si>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</si>
  <si>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</si>
  <si>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</si>
  <si>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</si>
  <si>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</si>
  <si>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</si>
  <si>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</si>
  <si>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</si>
  <si>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</si>
  <si>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</si>
  <si>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</si>
  <si>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</si>
  <si>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</si>
  <si>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</si>
  <si>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</si>
  <si>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</si>
  <si>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</si>
  <si>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</si>
  <si>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</si>
  <si>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</si>
  <si>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</si>
  <si>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</si>
  <si>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</si>
  <si>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</si>
  <si>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</si>
  <si>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</si>
  <si>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</si>
  <si>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</si>
  <si>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</si>
  <si>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</si>
  <si>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</si>
  <si>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</si>
  <si>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</si>
  <si>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</si>
  <si>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</si>
  <si>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</si>
  <si>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</si>
  <si>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</si>
  <si>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</si>
  <si>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</si>
  <si>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</si>
  <si>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</si>
  <si>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</si>
  <si>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</si>
  <si>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</si>
  <si>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</si>
  <si>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</si>
  <si>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</si>
  <si>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</si>
  <si>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</si>
  <si>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</si>
  <si>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</si>
  <si>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</si>
  <si>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</si>
  <si>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</si>
  <si>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</si>
  <si>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</si>
  <si>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</si>
  <si>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</si>
  <si>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</si>
  <si>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</si>
  <si>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</si>
  <si>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</si>
  <si>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</si>
  <si>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</si>
  <si>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</si>
  <si>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</si>
  <si>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</si>
  <si>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</si>
  <si>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</si>
  <si>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</si>
  <si>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</si>
  <si>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</si>
  <si>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</si>
  <si>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</si>
  <si>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</si>
  <si>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</si>
  <si>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</si>
  <si>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</si>
  <si>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</si>
  <si>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</si>
  <si>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</si>
  <si>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</si>
  <si>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</si>
  <si>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</si>
  <si>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</si>
  <si>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</si>
  <si>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</si>
  <si>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</si>
  <si>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</si>
  <si>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</si>
  <si>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</si>
  <si>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</si>
  <si>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</si>
  <si>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</si>
  <si>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</si>
  <si>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</si>
  <si>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</si>
  <si>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</si>
  <si>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</si>
  <si>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</si>
  <si>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</si>
  <si>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</si>
  <si>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</si>
  <si>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</si>
  <si>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</si>
  <si>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</si>
  <si>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</si>
  <si>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</si>
  <si>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</si>
  <si>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</si>
  <si>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</si>
  <si>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</si>
  <si>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</si>
  <si>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</si>
  <si>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</si>
  <si>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</si>
  <si>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</si>
  <si>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</si>
  <si>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</si>
  <si>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</si>
  <si>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</si>
  <si>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</si>
  <si>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</si>
  <si>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</si>
  <si>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</si>
  <si>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</si>
  <si>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</si>
  <si>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</si>
  <si>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</si>
  <si>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</si>
  <si>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</si>
  <si>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</si>
  <si>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</si>
  <si>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</si>
  <si>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</si>
  <si>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</si>
  <si>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</si>
  <si>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</si>
  <si>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</si>
  <si>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</si>
  <si>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</si>
  <si>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</si>
  <si>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</si>
  <si>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</si>
  <si>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</si>
  <si>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</si>
  <si>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</si>
  <si>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</si>
  <si>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</si>
  <si>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</si>
  <si>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</si>
  <si>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</si>
  <si>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</si>
  <si>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</si>
  <si>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</si>
  <si>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</si>
  <si>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</si>
  <si>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</si>
  <si>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</si>
  <si>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</si>
  <si>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</si>
  <si>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</si>
  <si>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</si>
  <si>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</si>
  <si>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</si>
  <si>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</si>
  <si>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</si>
  <si>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</si>
  <si>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</si>
  <si>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</si>
  <si>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</si>
  <si>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</si>
  <si>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</si>
  <si>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</si>
  <si>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</si>
  <si>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</si>
  <si>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</si>
  <si>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</si>
  <si>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</si>
  <si>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</si>
  <si>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</si>
  <si>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</si>
  <si>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</si>
  <si>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</si>
  <si>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</si>
  <si>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</si>
  <si>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</si>
  <si>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</si>
  <si>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</si>
  <si>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</si>
  <si>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</si>
  <si>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</si>
  <si>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</si>
  <si>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</si>
  <si>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</si>
  <si>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</si>
  <si>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</si>
  <si>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</si>
  <si>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</si>
  <si>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</si>
  <si>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</si>
  <si>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</si>
  <si>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</si>
  <si>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</si>
  <si>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</si>
  <si>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</si>
  <si>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</si>
  <si>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</si>
  <si>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</si>
  <si>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</si>
  <si>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</si>
  <si>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</si>
  <si>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</si>
  <si>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</si>
  <si>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</si>
  <si>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</si>
  <si>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</si>
  <si>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</si>
  <si>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</si>
  <si>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</si>
  <si>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</si>
  <si>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</si>
  <si>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</si>
  <si>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</si>
  <si>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</si>
  <si>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</si>
  <si>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</si>
  <si>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</si>
  <si>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</si>
  <si>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</si>
  <si>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</si>
  <si>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</si>
  <si>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</si>
  <si>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</si>
  <si>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</si>
  <si>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</si>
  <si>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</si>
  <si>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</si>
  <si>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</si>
  <si>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</si>
  <si>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</si>
  <si>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</si>
  <si>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</si>
  <si>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</si>
  <si>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</si>
  <si>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</si>
  <si>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</si>
  <si>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</si>
  <si>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</si>
  <si>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</si>
  <si>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</si>
  <si>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</si>
  <si>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</si>
  <si>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</si>
  <si>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</si>
  <si>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</si>
  <si>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</si>
  <si>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</si>
  <si>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</si>
  <si>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</si>
  <si>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</si>
  <si>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</si>
  <si>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</si>
  <si>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</si>
  <si>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</si>
  <si>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</si>
  <si>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</si>
  <si>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</si>
  <si>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</si>
  <si>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</si>
  <si>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</si>
  <si>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</si>
  <si>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</si>
  <si>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</si>
  <si>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</si>
  <si>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</si>
  <si>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</si>
  <si>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</si>
  <si>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</si>
  <si>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</si>
  <si>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</si>
  <si>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</si>
  <si>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</si>
  <si>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</si>
  <si>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</si>
  <si>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</si>
  <si>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</si>
  <si>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</si>
  <si>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</si>
  <si>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</si>
  <si>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</si>
  <si>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</si>
  <si>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</si>
  <si>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</si>
  <si>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</si>
  <si>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</si>
  <si>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</si>
  <si>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</si>
  <si>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</si>
  <si>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</si>
  <si>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</si>
  <si>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</si>
  <si>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</si>
  <si>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</si>
  <si>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</si>
  <si>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</si>
  <si>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</si>
  <si>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</si>
  <si>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</si>
  <si>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</si>
  <si>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</si>
  <si>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</si>
  <si>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</si>
  <si>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</si>
  <si>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</si>
  <si>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</si>
  <si>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</si>
  <si>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</si>
  <si>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</si>
  <si>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</si>
  <si>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</si>
  <si>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</si>
  <si>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</si>
  <si>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</si>
  <si>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</si>
  <si>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</si>
  <si>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</si>
  <si>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</si>
  <si>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</si>
  <si>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</si>
  <si>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</si>
  <si>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</si>
  <si>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</si>
  <si>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</si>
  <si>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</si>
  <si>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</si>
  <si>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</si>
  <si>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</si>
  <si>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</si>
  <si>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</si>
  <si>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</si>
  <si>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</si>
  <si>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</si>
  <si>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</si>
  <si>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</si>
  <si>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</si>
  <si>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</si>
  <si>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</si>
  <si>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</si>
  <si>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</si>
  <si>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</si>
  <si>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</si>
  <si>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</si>
  <si>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</si>
  <si>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</si>
  <si>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</si>
  <si>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</si>
  <si>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</si>
  <si>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</si>
  <si>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</si>
  <si>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</si>
  <si>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</si>
  <si>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</si>
  <si>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</si>
  <si>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</si>
  <si>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</si>
  <si>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</si>
  <si>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</si>
  <si>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</si>
  <si>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</si>
  <si>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</si>
  <si>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</si>
  <si>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</si>
  <si>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</si>
  <si>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</si>
  <si>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</si>
  <si>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</si>
  <si>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</si>
  <si>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</si>
  <si>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</si>
  <si>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</si>
  <si>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</si>
  <si>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</si>
  <si>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</si>
  <si>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</si>
  <si>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</si>
  <si>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</si>
  <si>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</si>
  <si>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</si>
  <si>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</si>
  <si>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</si>
  <si>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</si>
  <si>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</si>
  <si>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</si>
  <si>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</si>
  <si>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</si>
  <si>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</si>
  <si>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</si>
  <si>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</si>
  <si>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</si>
  <si>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</si>
  <si>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</si>
  <si>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</si>
  <si>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</si>
  <si>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</si>
  <si>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</si>
  <si>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</si>
  <si>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</si>
  <si>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</si>
  <si>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</si>
  <si>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</si>
  <si>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</si>
  <si>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</si>
  <si>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</si>
  <si>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</si>
  <si>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</si>
  <si>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</si>
  <si>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</si>
  <si>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</si>
  <si>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</si>
  <si>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</si>
  <si>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</si>
  <si>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</si>
  <si>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</si>
  <si>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</si>
  <si>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</si>
  <si>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</si>
  <si>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</si>
  <si>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</si>
  <si>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</si>
  <si>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</si>
  <si>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</si>
  <si>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</si>
  <si>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</si>
  <si>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</si>
  <si>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</si>
  <si>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</si>
  <si>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</si>
  <si>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</si>
  <si>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</si>
  <si>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</si>
  <si>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</si>
  <si>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</si>
  <si>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</si>
  <si>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</si>
  <si>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</si>
  <si>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</si>
  <si>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</si>
  <si>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</si>
  <si>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</si>
  <si>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</si>
  <si>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</si>
  <si>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</si>
  <si>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</si>
  <si>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</si>
  <si>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</si>
  <si>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</si>
  <si>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</si>
  <si>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</si>
  <si>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</si>
  <si>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</si>
  <si>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</si>
  <si>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</si>
  <si>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</si>
  <si>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</si>
  <si>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</si>
  <si>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</si>
  <si>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</si>
  <si>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</si>
  <si>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</si>
  <si>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</si>
  <si>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</si>
  <si>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</si>
  <si>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</si>
  <si>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</si>
  <si>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</si>
  <si>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</si>
  <si>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</si>
  <si>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</si>
  <si>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</si>
  <si>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</si>
  <si>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</si>
  <si>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</si>
  <si>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</si>
  <si>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</si>
  <si>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</si>
  <si>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</si>
  <si>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</si>
  <si>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</si>
  <si>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</si>
  <si>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</si>
  <si>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</si>
  <si>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</si>
  <si>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</si>
  <si>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</si>
  <si>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</si>
  <si>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</si>
  <si>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</si>
  <si>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</si>
  <si>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</si>
  <si>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</si>
  <si>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</si>
  <si>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</si>
  <si>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</si>
  <si>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</si>
  <si>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</si>
  <si>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</si>
  <si>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</si>
  <si>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</si>
  <si>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</si>
  <si>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</si>
  <si>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</si>
  <si>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</si>
  <si>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</si>
  <si>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</si>
  <si>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</si>
  <si>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</si>
  <si>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</si>
  <si>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</si>
  <si>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</si>
  <si>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</si>
  <si>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</si>
  <si>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</si>
  <si>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</si>
  <si>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</si>
  <si>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</si>
  <si>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</si>
  <si>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</si>
  <si>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</si>
  <si>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</si>
  <si>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</si>
  <si>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</si>
  <si>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</si>
  <si>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</si>
  <si>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</si>
  <si>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</si>
  <si>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</si>
  <si>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</si>
  <si>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</si>
  <si>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</si>
  <si>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</si>
  <si>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</si>
  <si>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</si>
  <si>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</si>
  <si>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</si>
  <si>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</si>
  <si>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</si>
  <si>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</si>
  <si>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</si>
  <si>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</si>
  <si>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</si>
  <si>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</si>
  <si>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</si>
  <si>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</si>
  <si>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</si>
  <si>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</si>
  <si>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</si>
  <si>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</si>
  <si>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</si>
  <si>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</si>
  <si>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</si>
  <si>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</si>
  <si>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</si>
  <si>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</si>
  <si>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</si>
  <si>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</si>
  <si>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</si>
  <si>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</si>
  <si>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</si>
  <si>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</si>
  <si>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</si>
  <si>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</si>
  <si>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</si>
  <si>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</si>
  <si>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</si>
  <si>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</si>
  <si>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</si>
  <si>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</si>
  <si>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</si>
  <si>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</si>
  <si>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</si>
  <si>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</si>
  <si>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</si>
  <si>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</si>
  <si>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</si>
  <si>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</si>
  <si>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</si>
  <si>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</si>
  <si>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</si>
  <si>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</si>
  <si>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</si>
  <si>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</si>
  <si>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</si>
  <si>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</si>
  <si>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</si>
  <si>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</si>
  <si>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</si>
  <si>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</si>
  <si>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</si>
  <si>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</si>
  <si>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</si>
  <si>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</si>
  <si>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</si>
  <si>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</si>
  <si>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</si>
  <si>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</si>
  <si>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</si>
  <si>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</si>
  <si>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</si>
  <si>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</si>
  <si>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</si>
  <si>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</si>
  <si>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</si>
  <si>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</si>
  <si>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</si>
  <si>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</si>
  <si>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</si>
  <si>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</si>
  <si>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</si>
  <si>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</si>
  <si>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</si>
  <si>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</si>
  <si>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</si>
  <si>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</si>
  <si>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</si>
  <si>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</si>
  <si>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</si>
  <si>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</si>
  <si>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</si>
  <si>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</si>
  <si>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</si>
  <si>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</si>
  <si>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</si>
  <si>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</si>
  <si>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</si>
  <si>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</si>
  <si>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</si>
  <si>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</si>
  <si>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</si>
  <si>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</si>
  <si>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</si>
  <si>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</si>
  <si>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</si>
  <si>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</si>
  <si>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</si>
  <si>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</si>
  <si>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</si>
  <si>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</si>
  <si>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</si>
  <si>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</si>
  <si>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</si>
  <si>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</si>
  <si>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</si>
  <si>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</si>
  <si>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</si>
  <si>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</si>
  <si>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</si>
  <si>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</si>
  <si>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</si>
  <si>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</si>
  <si>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</si>
  <si>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</si>
  <si>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</si>
  <si>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</si>
  <si>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</si>
  <si>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</si>
  <si>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</si>
  <si>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</si>
  <si>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</si>
  <si>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</si>
  <si>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</si>
  <si>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</si>
  <si>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</si>
  <si>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</si>
  <si>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</si>
  <si>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</si>
  <si>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</si>
  <si>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</si>
  <si>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</si>
  <si>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</si>
  <si>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</si>
  <si>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</si>
  <si>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</si>
  <si>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</si>
  <si>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</si>
  <si>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</si>
  <si>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</si>
  <si>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</si>
  <si>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</si>
  <si>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</si>
  <si>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</si>
  <si>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</si>
  <si>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</si>
  <si>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</si>
  <si>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</si>
  <si>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</si>
  <si>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</si>
  <si>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</si>
  <si>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</si>
  <si>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</si>
  <si>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</si>
  <si>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</si>
  <si>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</si>
  <si>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</si>
  <si>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</si>
  <si>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</si>
  <si>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</si>
  <si>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</si>
  <si>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</si>
  <si>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</si>
  <si>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</si>
  <si>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</si>
  <si>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</si>
  <si>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</si>
  <si>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</si>
  <si>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</si>
  <si>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</si>
  <si>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</si>
  <si>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</si>
  <si>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</si>
  <si>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</si>
  <si>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</si>
  <si>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</si>
  <si>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</si>
  <si>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</si>
  <si>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</si>
  <si>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</si>
  <si>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</si>
  <si>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</si>
  <si>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</si>
  <si>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</si>
  <si>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</si>
  <si>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</si>
  <si>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</si>
  <si>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</si>
  <si>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</si>
  <si>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</si>
  <si>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</si>
  <si>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</si>
  <si>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</si>
  <si>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</si>
  <si>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</si>
  <si>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</si>
  <si>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</si>
  <si>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</si>
  <si>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</si>
  <si>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</si>
  <si>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</si>
  <si>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</si>
  <si>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</si>
  <si>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</si>
  <si>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</si>
  <si>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</si>
  <si>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</si>
  <si>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</si>
  <si>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</si>
  <si>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</si>
  <si>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</si>
  <si>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</si>
  <si>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</si>
  <si>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</si>
  <si>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</si>
  <si>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</si>
  <si>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</si>
  <si>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</si>
  <si>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</si>
  <si>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</si>
  <si>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</si>
  <si>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</si>
  <si>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</si>
  <si>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</si>
  <si>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</si>
  <si>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</si>
  <si>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</si>
  <si>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</si>
  <si>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</si>
  <si>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</si>
  <si>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</si>
  <si>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</si>
  <si>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</si>
  <si>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</si>
  <si>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</si>
  <si>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</si>
  <si>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</si>
  <si>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</si>
  <si>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</si>
  <si>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</si>
  <si>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</si>
  <si>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</si>
  <si>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</si>
  <si>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</si>
  <si>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</si>
  <si>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</si>
  <si>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</si>
  <si>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</si>
  <si>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</si>
  <si>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</si>
  <si>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</si>
  <si>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</si>
  <si>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</si>
  <si>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</si>
  <si>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</si>
  <si>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</si>
  <si>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</si>
  <si>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</si>
  <si>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</si>
  <si>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</si>
  <si>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</si>
  <si>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</si>
  <si>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</si>
  <si>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</si>
  <si>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</si>
  <si>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</si>
  <si>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</si>
  <si>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</si>
  <si>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</si>
  <si>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</si>
  <si>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</si>
  <si>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</si>
  <si>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</si>
  <si>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</si>
  <si>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</si>
  <si>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</si>
  <si>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</si>
  <si>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</si>
  <si>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</si>
  <si>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</si>
  <si>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</si>
  <si>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</si>
  <si>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</si>
  <si>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</si>
  <si>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</si>
  <si>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</si>
  <si>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</si>
  <si>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</si>
  <si>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</si>
  <si>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</si>
  <si>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</si>
  <si>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</si>
  <si>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</si>
  <si>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</si>
  <si>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</si>
  <si>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</si>
  <si>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</si>
  <si>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</si>
  <si>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</si>
  <si>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</si>
  <si>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</si>
  <si>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</si>
  <si>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</si>
  <si>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</si>
  <si>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</si>
  <si>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</si>
  <si>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</si>
  <si>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</si>
  <si>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</si>
  <si>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</si>
  <si>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</si>
  <si>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</si>
  <si>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</si>
  <si>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</si>
  <si>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</si>
  <si>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</si>
  <si>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</si>
  <si>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</si>
  <si>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</si>
  <si>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</si>
  <si>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</si>
  <si>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</si>
  <si>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</si>
  <si>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</si>
  <si>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</si>
  <si>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</si>
  <si>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</si>
  <si>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</si>
  <si>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</si>
  <si>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</si>
  <si>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</si>
  <si>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</si>
  <si>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</si>
  <si>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</si>
  <si>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</si>
  <si>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</si>
  <si>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</si>
  <si>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</si>
  <si>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</si>
  <si>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</si>
  <si>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</si>
  <si>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</si>
  <si>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</si>
  <si>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</si>
  <si>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</si>
  <si>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</si>
  <si>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</si>
  <si>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</si>
  <si>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</si>
  <si>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</si>
  <si>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</si>
  <si>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</si>
  <si>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</si>
  <si>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</si>
  <si>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</si>
  <si>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</si>
  <si>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</si>
  <si>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</si>
  <si>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</si>
  <si>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</si>
  <si>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</si>
  <si>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</si>
  <si>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</si>
  <si>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</si>
  <si>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</si>
  <si>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</si>
  <si>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</si>
  <si>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</si>
  <si>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</si>
  <si>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</si>
  <si>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</si>
  <si>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</si>
  <si>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</si>
  <si>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</si>
  <si>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</si>
  <si>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</si>
  <si>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</si>
  <si>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</si>
  <si>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</si>
  <si>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</si>
  <si>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</si>
  <si>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</si>
  <si>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</si>
  <si>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</si>
  <si>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</si>
  <si>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</si>
  <si>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</si>
  <si>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</si>
  <si>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</si>
  <si>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</si>
  <si>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</si>
  <si>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</si>
  <si>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</si>
  <si>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</si>
  <si>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</si>
  <si>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</si>
  <si>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</si>
  <si>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</si>
  <si>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</si>
  <si>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</si>
  <si>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</si>
  <si>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</si>
  <si>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</si>
  <si>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</si>
  <si>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</si>
  <si>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</si>
  <si>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</si>
  <si>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</si>
  <si>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</si>
  <si>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</si>
  <si>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</si>
  <si>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</si>
  <si>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</si>
  <si>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</si>
  <si>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</si>
  <si>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</si>
  <si>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</si>
  <si>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</si>
  <si>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</si>
  <si>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</si>
  <si>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</si>
  <si>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</si>
  <si>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</si>
  <si>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</si>
  <si>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</si>
  <si>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</si>
  <si>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</si>
  <si>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</si>
  <si>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</si>
  <si>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</si>
  <si>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</si>
  <si>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</si>
  <si>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</si>
  <si>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</si>
  <si>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</si>
  <si>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</si>
  <si>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</si>
  <si>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</si>
  <si>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</si>
  <si>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</si>
  <si>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</si>
  <si>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</si>
  <si>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</si>
  <si>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</si>
  <si>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</si>
  <si>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</si>
  <si>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</si>
  <si>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</si>
  <si>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</si>
  <si>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</si>
  <si>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</si>
  <si>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</si>
  <si>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</si>
  <si>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</si>
  <si>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</si>
  <si>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</si>
  <si>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</si>
  <si>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</si>
  <si>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</si>
  <si>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</si>
  <si>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</si>
  <si>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</si>
  <si>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</si>
  <si>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</si>
  <si>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</si>
  <si>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</si>
  <si>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</si>
  <si>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</si>
  <si>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</si>
  <si>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</si>
  <si>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</si>
  <si>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</si>
  <si>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</si>
  <si>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</si>
  <si>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</si>
  <si>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</si>
  <si>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</si>
  <si>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</si>
  <si>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</si>
  <si>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</si>
  <si>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</si>
  <si>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</si>
  <si>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</si>
  <si>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</si>
  <si>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</si>
  <si>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</si>
  <si>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</si>
  <si>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</si>
  <si>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</si>
  <si>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</si>
  <si>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</si>
  <si>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</si>
  <si>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</si>
  <si>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</si>
  <si>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</si>
  <si>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</si>
  <si>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</si>
  <si>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</si>
  <si>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</si>
  <si>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</si>
  <si>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</si>
  <si>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</si>
  <si>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</si>
  <si>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</si>
  <si>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</si>
  <si>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</si>
  <si>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</si>
  <si>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</si>
  <si>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</si>
  <si>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</si>
  <si>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</si>
  <si>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</si>
  <si>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</si>
  <si>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</si>
  <si>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</si>
  <si>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</si>
  <si>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</si>
  <si>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</si>
  <si>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</si>
  <si>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</si>
  <si>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</si>
  <si>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</si>
  <si>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</si>
  <si>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</si>
  <si>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</si>
  <si>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</si>
  <si>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</si>
  <si>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</si>
  <si>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</si>
  <si>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</si>
  <si>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</si>
  <si>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</si>
  <si>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</si>
  <si>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</si>
  <si>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</si>
  <si>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</si>
  <si>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</si>
  <si>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</si>
  <si>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</si>
  <si>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</si>
  <si>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</si>
  <si>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</si>
  <si>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</si>
  <si>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</si>
  <si>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</si>
  <si>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</si>
  <si>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</si>
  <si>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</si>
  <si>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</si>
  <si>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</si>
  <si>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</si>
  <si>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</si>
  <si>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</si>
  <si>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</si>
  <si>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</si>
  <si>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</si>
  <si>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</si>
  <si>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</si>
  <si>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</si>
  <si>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</si>
  <si>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</si>
  <si>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</si>
  <si>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</si>
  <si>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</si>
  <si>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</si>
  <si>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</si>
  <si>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</si>
  <si>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</si>
  <si>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</si>
  <si>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</si>
  <si>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</si>
  <si>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</si>
  <si>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</si>
  <si>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</si>
  <si>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</si>
  <si>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</si>
  <si>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</si>
  <si>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</si>
  <si>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</si>
  <si>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</si>
  <si>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</si>
  <si>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</si>
  <si>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</si>
  <si>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</si>
  <si>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</si>
  <si>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</si>
  <si>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</si>
  <si>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</si>
  <si>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</si>
  <si>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</si>
  <si>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</si>
  <si>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</si>
  <si>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</si>
  <si>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</si>
  <si>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</si>
  <si>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</si>
  <si>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</si>
  <si>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</si>
  <si>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</si>
  <si>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</si>
  <si>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</si>
  <si>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</si>
  <si>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</si>
  <si>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</si>
  <si>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</si>
  <si>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</si>
  <si>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</si>
  <si>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</si>
  <si>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</si>
  <si>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</si>
  <si>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</si>
  <si>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</si>
  <si>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</si>
  <si>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</si>
  <si>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</si>
  <si>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</si>
  <si>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</si>
  <si>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</si>
  <si>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</si>
  <si>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</si>
  <si>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</si>
  <si>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</si>
  <si>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</si>
  <si>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</si>
  <si>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</si>
  <si>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</si>
  <si>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</si>
  <si>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</si>
  <si>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</si>
  <si>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</si>
  <si>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</si>
  <si>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</si>
  <si>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</si>
  <si>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</si>
  <si>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</si>
  <si>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</si>
  <si>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</si>
  <si>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</si>
  <si>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</si>
  <si>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</si>
  <si>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</si>
  <si>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</si>
  <si>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</si>
  <si>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</si>
  <si>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</si>
  <si>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</si>
  <si>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</si>
  <si>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</si>
  <si>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</si>
  <si>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</si>
  <si>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</si>
  <si>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</si>
  <si>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</si>
  <si>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</si>
  <si>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</si>
  <si>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</si>
  <si>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</si>
  <si>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</si>
  <si>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</si>
  <si>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</si>
  <si>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</si>
  <si>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</si>
  <si>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</si>
  <si>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</si>
  <si>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</si>
  <si>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</si>
  <si>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</si>
  <si>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</si>
  <si>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</si>
  <si>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</si>
  <si>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</si>
  <si>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</si>
  <si>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</si>
  <si>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</si>
  <si>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</si>
  <si>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</si>
  <si>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</si>
  <si>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</si>
  <si>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</si>
  <si>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</si>
  <si>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</si>
  <si>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</si>
  <si>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</si>
  <si>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</si>
  <si>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</si>
  <si>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</si>
  <si>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</si>
  <si>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</si>
  <si>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</si>
  <si>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</si>
  <si>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</si>
  <si>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</si>
  <si>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</si>
  <si>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</si>
  <si>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</si>
  <si>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</si>
  <si>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</si>
  <si>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</si>
  <si>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</si>
  <si>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</si>
  <si>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</si>
  <si>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</si>
  <si>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</si>
  <si>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</si>
  <si>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</si>
  <si>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</si>
  <si>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</si>
  <si>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</si>
  <si>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</si>
  <si>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</si>
  <si>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</si>
  <si>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</si>
  <si>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</si>
  <si>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</si>
  <si>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</si>
  <si>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</si>
  <si>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</si>
  <si>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</si>
  <si>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</si>
  <si>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</si>
  <si>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</si>
  <si>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</si>
  <si>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</si>
  <si>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</si>
  <si>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</si>
  <si>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</si>
  <si>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</si>
  <si>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</si>
  <si>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</si>
  <si>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</si>
  <si>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</si>
  <si>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</si>
  <si>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</si>
  <si>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</si>
  <si>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</si>
  <si>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</si>
  <si>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</si>
  <si>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</si>
  <si>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</si>
  <si>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</si>
  <si>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</si>
  <si>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</si>
  <si>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</si>
  <si>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</si>
  <si>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</si>
  <si>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</si>
  <si>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</si>
  <si>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</si>
  <si>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</si>
  <si>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</si>
  <si>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</si>
  <si>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</si>
  <si>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</si>
  <si>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</si>
  <si>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</si>
  <si>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</si>
  <si>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</si>
  <si>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</si>
  <si>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</si>
  <si>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</si>
  <si>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</si>
  <si>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</si>
  <si>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</si>
  <si>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</si>
  <si>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</si>
  <si>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</si>
  <si>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</si>
  <si>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</si>
  <si>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</si>
  <si>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</si>
  <si>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</si>
  <si>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</si>
  <si>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</si>
  <si>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</si>
  <si>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</si>
  <si>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</si>
  <si>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</si>
  <si>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</si>
  <si>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</si>
  <si>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</si>
  <si>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</si>
  <si>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</si>
  <si>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</si>
  <si>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</si>
  <si>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</si>
  <si>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</si>
  <si>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</si>
  <si>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</si>
  <si>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</si>
  <si>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</si>
  <si>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</si>
  <si>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</si>
  <si>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</si>
  <si>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</si>
  <si>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</si>
  <si>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</si>
  <si>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</si>
  <si>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</si>
  <si>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</si>
  <si>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</si>
  <si>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</si>
  <si>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</si>
  <si>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</si>
  <si>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</si>
  <si>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</si>
  <si>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</si>
  <si>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</si>
  <si>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</si>
  <si>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</si>
  <si>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</si>
  <si>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</si>
  <si>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</si>
  <si>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</si>
  <si>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</si>
  <si>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</si>
  <si>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</si>
  <si>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</si>
  <si>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</si>
  <si>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</si>
  <si>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</si>
  <si>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</si>
  <si>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</si>
  <si>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</si>
  <si>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</si>
  <si>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</si>
  <si>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</si>
  <si>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</si>
  <si>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</si>
  <si>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</si>
  <si>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</si>
  <si>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</si>
  <si>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</si>
  <si>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</si>
  <si>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</si>
  <si>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</si>
  <si>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</si>
  <si>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</si>
  <si>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</si>
  <si>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</si>
  <si>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</si>
  <si>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</si>
  <si>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</si>
  <si>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</si>
  <si>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</si>
  <si>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</si>
  <si>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</si>
  <si>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</si>
  <si>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</si>
  <si>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</si>
  <si>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</si>
  <si>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</si>
  <si>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</si>
  <si>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</si>
  <si>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</si>
  <si>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</si>
  <si>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</si>
  <si>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</si>
  <si>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</si>
  <si>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</si>
  <si>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</si>
  <si>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</si>
  <si>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</si>
  <si>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</si>
  <si>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</si>
  <si>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</si>
  <si>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</si>
  <si>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</si>
  <si>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</si>
  <si>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</si>
  <si>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</si>
  <si>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</si>
  <si>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</si>
  <si>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</si>
  <si>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</si>
  <si>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</si>
  <si>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</si>
  <si>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</si>
  <si>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</si>
  <si>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</si>
  <si>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</si>
  <si>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</si>
  <si>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</si>
  <si>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</si>
  <si>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</si>
  <si>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</si>
  <si>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</si>
  <si>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</si>
  <si>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</si>
  <si>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</si>
  <si>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</si>
  <si>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</si>
  <si>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</si>
  <si>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</si>
  <si>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</si>
  <si>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</si>
  <si>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</si>
  <si>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</si>
  <si>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</si>
  <si>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</si>
  <si>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</si>
  <si>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</si>
  <si>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</si>
  <si>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</si>
  <si>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</si>
  <si>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</si>
  <si>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</si>
  <si>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</si>
  <si>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</si>
  <si>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</si>
  <si>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</si>
  <si>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</si>
  <si>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</si>
  <si>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</si>
  <si>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</si>
  <si>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</si>
  <si>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</si>
  <si>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</si>
  <si>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</si>
  <si>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</si>
  <si>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</si>
  <si>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</si>
  <si>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</si>
  <si>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</si>
  <si>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</si>
  <si>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</si>
  <si>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</si>
  <si>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</si>
  <si>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</si>
  <si>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</si>
  <si>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</si>
  <si>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</si>
  <si>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</si>
  <si>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</si>
  <si>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</si>
  <si>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</si>
  <si>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</si>
  <si>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</si>
  <si>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</si>
  <si>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</si>
  <si>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</si>
  <si>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</si>
  <si>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</si>
  <si>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</si>
  <si>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</si>
  <si>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</si>
  <si>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</si>
  <si>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</si>
  <si>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</si>
  <si>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</si>
  <si>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</si>
  <si>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</si>
  <si>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</si>
  <si>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</si>
  <si>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</si>
  <si>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</si>
  <si>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</si>
  <si>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</si>
  <si>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</si>
  <si>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</si>
  <si>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</si>
  <si>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</si>
  <si>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</si>
  <si>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</si>
  <si>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</si>
  <si>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</si>
  <si>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</si>
  <si>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</si>
  <si>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</si>
  <si>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</si>
  <si>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</si>
  <si>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</si>
  <si>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</si>
  <si>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</si>
  <si>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</si>
  <si>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</si>
  <si>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</si>
  <si>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</si>
  <si>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</si>
  <si>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</si>
  <si>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</si>
  <si>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</si>
  <si>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</si>
  <si>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</si>
  <si>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</si>
  <si>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</si>
  <si>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</si>
  <si>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</si>
  <si>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</si>
  <si>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</si>
  <si>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</si>
  <si>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</si>
  <si>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</si>
  <si>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</si>
  <si>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</si>
  <si>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</si>
  <si>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</si>
  <si>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</si>
  <si>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</si>
  <si>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</si>
  <si>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</si>
  <si>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</si>
  <si>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</si>
  <si>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</si>
  <si>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</si>
  <si>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</si>
  <si>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</si>
  <si>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</si>
  <si>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</si>
  <si>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</si>
  <si>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</si>
  <si>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</si>
  <si>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</si>
  <si>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</si>
  <si>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</si>
  <si>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</si>
  <si>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</si>
  <si>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</si>
  <si>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</si>
  <si>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</si>
  <si>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</si>
  <si>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</si>
  <si>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</si>
  <si>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</si>
  <si>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</si>
  <si>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</si>
  <si>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</si>
  <si>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</si>
  <si>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</si>
  <si>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</si>
  <si>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</si>
  <si>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</si>
  <si>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</si>
  <si>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</si>
  <si>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</si>
  <si>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</si>
  <si>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</si>
  <si>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</si>
  <si>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</si>
  <si>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</si>
  <si>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</si>
  <si>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</si>
  <si>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</si>
  <si>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</si>
  <si>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</si>
  <si>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</si>
  <si>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</si>
  <si>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</si>
  <si>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</si>
  <si>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</si>
  <si>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</si>
  <si>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</si>
  <si>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</si>
  <si>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</si>
  <si>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</si>
  <si>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</si>
  <si>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</si>
  <si>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</si>
  <si>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</si>
  <si>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</si>
  <si>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</si>
  <si>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</si>
  <si>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</si>
  <si>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</si>
  <si>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</si>
  <si>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</si>
  <si>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</si>
  <si>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</si>
  <si>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</si>
  <si>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</si>
  <si>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</si>
  <si>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</si>
  <si>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</si>
  <si>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</si>
  <si>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</si>
  <si>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</si>
  <si>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</si>
  <si>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</si>
  <si>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</si>
  <si>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</si>
  <si>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</si>
  <si>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</si>
  <si>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</si>
  <si>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</si>
  <si>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</si>
  <si>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</si>
  <si>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</si>
  <si>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</si>
  <si>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</si>
  <si>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</si>
  <si>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</si>
  <si>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</si>
  <si>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</si>
  <si>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</si>
  <si>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</si>
  <si>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</si>
  <si>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</si>
  <si>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</si>
  <si>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</si>
  <si>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</si>
  <si>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</si>
  <si>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</si>
  <si>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</si>
  <si>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</si>
  <si>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</si>
  <si>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</si>
  <si>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</si>
  <si>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</si>
  <si>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</si>
  <si>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</si>
  <si>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</si>
  <si>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</si>
  <si>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</si>
  <si>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</si>
  <si>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</si>
  <si>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</si>
  <si>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</si>
  <si>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</si>
  <si>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</si>
  <si>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</si>
  <si>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</si>
  <si>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</si>
  <si>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</si>
  <si>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</si>
  <si>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</si>
  <si>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</si>
  <si>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</si>
  <si>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</si>
  <si>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</si>
  <si>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</si>
  <si>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</si>
  <si>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</si>
  <si>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</si>
  <si>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</si>
  <si>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</si>
  <si>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</si>
  <si>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</si>
  <si>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</si>
  <si>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</si>
  <si>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</si>
  <si>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</si>
  <si>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</si>
  <si>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</si>
  <si>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</si>
  <si>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</si>
  <si>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</si>
  <si>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</si>
  <si>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</si>
  <si>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</si>
  <si>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</si>
  <si>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</si>
  <si>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</si>
  <si>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</si>
  <si>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</si>
  <si>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</si>
  <si>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</si>
  <si>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</si>
  <si>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</si>
  <si>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</si>
  <si>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</si>
  <si>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</si>
  <si>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</si>
  <si>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</si>
  <si>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</si>
  <si>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</si>
  <si>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</si>
  <si>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</si>
  <si>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</si>
  <si>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</si>
  <si>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</si>
  <si>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</si>
  <si>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</si>
  <si>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</si>
  <si>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</si>
  <si>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</si>
  <si>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</si>
  <si>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</si>
  <si>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</si>
  <si>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</si>
  <si>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</si>
  <si>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</si>
  <si>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</si>
  <si>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</si>
  <si>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</si>
  <si>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</si>
  <si>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</si>
  <si>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</si>
  <si>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</si>
  <si>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</si>
  <si>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</si>
  <si>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</si>
  <si>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</si>
  <si>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</si>
  <si>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</si>
  <si>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</si>
  <si>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</si>
  <si>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</si>
  <si>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</si>
  <si>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</si>
  <si>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</si>
  <si>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</si>
  <si>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</si>
  <si>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</si>
  <si>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</si>
  <si>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</si>
  <si>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</si>
  <si>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</si>
  <si>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</si>
  <si>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</si>
  <si>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</si>
  <si>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</si>
  <si>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</si>
  <si>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</si>
  <si>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</si>
  <si>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</si>
  <si>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</si>
  <si>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</si>
  <si>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</si>
  <si>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</si>
  <si>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</si>
  <si>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</si>
  <si>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</si>
  <si>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</si>
  <si>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</si>
  <si>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</si>
  <si>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</si>
  <si>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</si>
  <si>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</si>
  <si>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</si>
  <si>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</si>
  <si>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</si>
  <si>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</si>
  <si>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</si>
  <si>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</si>
  <si>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</si>
  <si>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</si>
  <si>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</si>
  <si>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</si>
  <si>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</si>
  <si>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</si>
  <si>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</si>
  <si>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</si>
  <si>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</si>
  <si>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</si>
  <si>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</si>
  <si>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</si>
  <si>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</si>
  <si>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</si>
  <si>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</si>
  <si>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</si>
  <si>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</si>
  <si>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</si>
  <si>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</si>
  <si>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</si>
  <si>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</si>
  <si>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</si>
  <si>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</si>
  <si>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</si>
  <si>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</si>
  <si>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</si>
  <si>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</si>
  <si>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</si>
  <si>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</si>
  <si>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</si>
  <si>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</si>
  <si>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</si>
  <si>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</si>
  <si>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</si>
  <si>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</si>
  <si>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</si>
  <si>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</si>
  <si>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</si>
  <si>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</si>
  <si>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</si>
  <si>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</si>
  <si>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</si>
  <si>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</si>
  <si>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</si>
  <si>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</si>
  <si>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</si>
  <si>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</si>
  <si>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</si>
  <si>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</si>
  <si>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</si>
  <si>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</si>
  <si>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</si>
  <si>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</si>
  <si>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</si>
  <si>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</si>
  <si>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</si>
  <si>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</si>
  <si>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</si>
  <si>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</si>
  <si>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</si>
  <si>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</si>
  <si>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</si>
  <si>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</si>
  <si>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</si>
  <si>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</si>
  <si>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</si>
  <si>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</si>
  <si>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</si>
  <si>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</si>
  <si>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</si>
  <si>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</si>
  <si>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</si>
  <si>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</si>
  <si>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</si>
  <si>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</si>
  <si>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</si>
  <si>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</si>
  <si>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</si>
  <si>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</si>
  <si>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</si>
  <si>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</si>
  <si>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</si>
  <si>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</si>
  <si>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</si>
  <si>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</si>
  <si>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</si>
  <si>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</si>
  <si>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</si>
  <si>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</si>
  <si>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</si>
  <si>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</si>
  <si>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</si>
  <si>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</si>
  <si>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</si>
  <si>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</si>
  <si>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</si>
  <si>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</si>
  <si>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</si>
  <si>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</si>
  <si>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</si>
  <si>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</si>
  <si>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</si>
  <si>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</si>
  <si>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</si>
  <si>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</si>
  <si>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</si>
  <si>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</si>
  <si>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</si>
  <si>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</si>
  <si>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</si>
  <si>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</si>
  <si>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</si>
  <si>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</si>
  <si>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</si>
  <si>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</si>
  <si>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</si>
  <si>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</si>
  <si>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</si>
  <si>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</si>
  <si>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</si>
  <si>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</si>
  <si>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</si>
  <si>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</si>
  <si>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</si>
  <si>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</si>
  <si>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</si>
  <si>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</si>
  <si>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</si>
  <si>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</si>
  <si>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</si>
  <si>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</si>
  <si>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</si>
  <si>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</si>
  <si>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</si>
  <si>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</si>
  <si>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</si>
  <si>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</si>
  <si>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</si>
  <si>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</si>
  <si>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</si>
  <si>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</si>
  <si>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</si>
  <si>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</si>
  <si>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</si>
  <si>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</si>
  <si>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</si>
  <si>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</si>
  <si>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</si>
  <si>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</si>
  <si>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</si>
  <si>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</si>
  <si>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</si>
  <si>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</si>
  <si>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</si>
  <si>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</si>
  <si>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</si>
  <si>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</si>
  <si>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</si>
  <si>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</si>
  <si>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</si>
  <si>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</si>
  <si>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</si>
  <si>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</si>
  <si>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</si>
  <si>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</si>
  <si>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</si>
  <si>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</si>
  <si>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</si>
  <si>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</si>
  <si>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</si>
  <si>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</si>
  <si>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</si>
  <si>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</si>
  <si>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</si>
  <si>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</si>
  <si>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</si>
  <si>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</si>
  <si>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</si>
  <si>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</si>
  <si>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</si>
  <si>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</si>
  <si>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</si>
  <si>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</si>
  <si>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</si>
  <si>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</si>
  <si>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</si>
  <si>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</si>
  <si>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</si>
  <si>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</si>
  <si>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</si>
  <si>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</si>
  <si>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</si>
  <si>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</si>
  <si>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</si>
  <si>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</si>
  <si>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</si>
  <si>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</si>
  <si>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</si>
  <si>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</si>
  <si>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</si>
  <si>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</si>
  <si>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</si>
  <si>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</si>
  <si>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</si>
  <si>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</si>
  <si>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</si>
  <si>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</si>
  <si>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</si>
  <si>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</si>
  <si>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</si>
  <si>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</si>
  <si>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</si>
  <si>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</si>
  <si>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</si>
  <si>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</si>
  <si>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</si>
  <si>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</si>
  <si>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</si>
  <si>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</si>
  <si>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</si>
  <si>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</si>
  <si>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</si>
  <si>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</si>
  <si>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</si>
  <si>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</si>
  <si>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</si>
  <si>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</si>
  <si>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</si>
  <si>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</si>
  <si>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</si>
  <si>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</si>
  <si>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</si>
  <si>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</si>
  <si>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</si>
  <si>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</si>
  <si>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</si>
  <si>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</si>
  <si>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</si>
  <si>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</si>
  <si>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</si>
  <si>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</si>
  <si>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</si>
  <si>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</si>
  <si>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</si>
  <si>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</si>
  <si>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</si>
  <si>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</si>
  <si>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</si>
  <si>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</si>
  <si>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</si>
  <si>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</si>
  <si>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</si>
  <si>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</si>
  <si>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</si>
  <si>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</si>
  <si>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</si>
  <si>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</si>
  <si>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</si>
  <si>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</si>
  <si>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</si>
  <si>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</si>
  <si>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</si>
  <si>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</si>
  <si>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</si>
  <si>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</si>
  <si>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</si>
  <si>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</si>
  <si>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</si>
  <si>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</si>
  <si>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</si>
  <si>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</si>
  <si>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</si>
  <si>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</si>
  <si>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</si>
  <si>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</si>
  <si>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</si>
  <si>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</si>
  <si>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</si>
  <si>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</si>
  <si>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</si>
  <si>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</si>
  <si>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</si>
  <si>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</si>
  <si>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</si>
  <si>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</si>
  <si>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</si>
  <si>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</si>
  <si>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</si>
  <si>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</si>
  <si>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</si>
  <si>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</si>
  <si>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</si>
  <si>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</si>
  <si>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</si>
  <si>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</si>
  <si>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</si>
  <si>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</si>
  <si>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</si>
  <si>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</si>
  <si>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</si>
  <si>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</si>
  <si>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</si>
  <si>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</si>
  <si>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</si>
  <si>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</si>
  <si>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</si>
  <si>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</si>
  <si>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</si>
  <si>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</si>
  <si>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</si>
  <si>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</si>
  <si>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</si>
  <si>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</si>
  <si>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</si>
  <si>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</si>
  <si>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</si>
  <si>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</si>
  <si>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</si>
  <si>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</si>
  <si>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</si>
  <si>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</si>
  <si>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</si>
  <si>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</si>
  <si>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</si>
  <si>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</si>
  <si>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</si>
  <si>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</si>
  <si>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</si>
  <si>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</si>
  <si>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</si>
  <si>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</si>
  <si>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</si>
  <si>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</si>
  <si>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</si>
  <si>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</si>
  <si>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</si>
  <si>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</si>
  <si>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</si>
  <si>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</si>
  <si>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</si>
  <si>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</si>
  <si>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</si>
  <si>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</si>
  <si>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</si>
  <si>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</si>
  <si>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</si>
  <si>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</si>
  <si>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</si>
  <si>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</si>
  <si>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</si>
  <si>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</si>
  <si>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</si>
  <si>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</si>
  <si>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</si>
  <si>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</si>
  <si>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</si>
  <si>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</si>
  <si>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</si>
  <si>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</si>
  <si>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</si>
  <si>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</si>
  <si>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</si>
  <si>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</si>
  <si>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</si>
  <si>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</si>
  <si>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</si>
  <si>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</si>
  <si>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</si>
  <si>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</si>
  <si>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</si>
  <si>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</si>
  <si>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</si>
  <si>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</si>
  <si>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</si>
  <si>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</si>
  <si>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</si>
  <si>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</si>
  <si>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</si>
  <si>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</si>
  <si>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</si>
  <si>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</si>
  <si>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</si>
  <si>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</si>
  <si>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</si>
  <si>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</si>
  <si>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</si>
  <si>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</si>
  <si>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</si>
  <si>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</si>
  <si>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</si>
  <si>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</si>
  <si>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</si>
  <si>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</si>
  <si>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</si>
  <si>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</si>
  <si>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</si>
  <si>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</si>
  <si>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</si>
  <si>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</si>
  <si>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</si>
  <si>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</si>
  <si>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</si>
  <si>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</si>
  <si>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</si>
  <si>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</si>
  <si>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</si>
  <si>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</si>
  <si>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</si>
  <si>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</si>
  <si>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</si>
  <si>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</si>
  <si>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</si>
  <si>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</si>
  <si>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</si>
  <si>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</si>
  <si>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</si>
  <si>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</si>
  <si>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</si>
  <si>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</si>
  <si>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</si>
  <si>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</si>
  <si>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</si>
  <si>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</si>
  <si>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</si>
  <si>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</si>
  <si>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</si>
  <si>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</si>
  <si>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</si>
  <si>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</si>
  <si>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</si>
  <si>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</si>
  <si>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</si>
  <si>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</si>
  <si>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</si>
  <si>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</si>
  <si>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</si>
  <si>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</si>
  <si>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</si>
  <si>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</si>
  <si>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</si>
  <si>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</si>
  <si>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</si>
  <si>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</si>
  <si>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</si>
  <si>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</si>
  <si>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</si>
  <si>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</si>
  <si>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</si>
  <si>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</si>
  <si>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</si>
  <si>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</si>
  <si>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</si>
  <si>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</si>
  <si>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</si>
  <si>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</si>
  <si>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</si>
  <si>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</si>
  <si>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</si>
  <si>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</si>
  <si>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</si>
  <si>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</si>
  <si>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</si>
  <si>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</si>
  <si>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</si>
  <si>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</si>
  <si>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</si>
  <si>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</si>
  <si>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</si>
  <si>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</si>
  <si>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</si>
  <si>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</si>
  <si>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</si>
  <si>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</si>
  <si>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</si>
  <si>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</si>
  <si>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</si>
  <si>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</si>
  <si>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</si>
  <si>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</si>
  <si>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</si>
  <si>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</si>
  <si>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</si>
  <si>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</si>
  <si>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</si>
  <si>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</si>
  <si>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</si>
  <si>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</si>
  <si>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</si>
  <si>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</si>
  <si>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</si>
  <si>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</si>
  <si>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</si>
  <si>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</si>
  <si>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</si>
  <si>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</si>
  <si>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</si>
  <si>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</si>
  <si>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</si>
  <si>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</si>
  <si>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</si>
  <si>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</si>
  <si>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</si>
  <si>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</si>
  <si>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</si>
  <si>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</si>
  <si>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</si>
  <si>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</si>
  <si>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</si>
  <si>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</si>
  <si>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</si>
  <si>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</si>
  <si>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</si>
  <si>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</si>
  <si>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</si>
  <si>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</si>
  <si>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</si>
  <si>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</si>
  <si>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</si>
  <si>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</si>
  <si>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</si>
  <si>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</si>
  <si>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</si>
  <si>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</si>
  <si>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</si>
  <si>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</si>
  <si>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</si>
  <si>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</si>
  <si>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</si>
  <si>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</si>
  <si>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</si>
  <si>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</si>
  <si>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</si>
  <si>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</si>
  <si>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</si>
  <si>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</si>
  <si>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</si>
  <si>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</si>
  <si>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</si>
  <si>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</si>
  <si>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</si>
  <si>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</si>
  <si>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</si>
  <si>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</si>
  <si>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</si>
  <si>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</si>
  <si>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</si>
  <si>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</si>
  <si>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</si>
  <si>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</si>
  <si>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</si>
  <si>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</si>
  <si>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</si>
  <si>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</si>
  <si>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</si>
  <si>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</si>
  <si>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</si>
  <si>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</si>
  <si>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</si>
  <si>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</si>
  <si>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</si>
  <si>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</si>
  <si>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</si>
  <si>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</si>
  <si>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</si>
  <si>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</si>
  <si>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</si>
  <si>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</si>
  <si>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</si>
  <si>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</si>
  <si>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</si>
  <si>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</si>
  <si>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</si>
  <si>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</si>
  <si>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</si>
  <si>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</si>
  <si>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</si>
  <si>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</si>
  <si>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</si>
  <si>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</si>
  <si>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</si>
  <si>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</si>
  <si>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</si>
  <si>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</si>
  <si>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</si>
  <si>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</si>
  <si>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</si>
  <si>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</si>
  <si>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</si>
  <si>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</si>
  <si>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</si>
  <si>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</si>
  <si>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</si>
  <si>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</si>
  <si>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</si>
  <si>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</si>
  <si>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</si>
  <si>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</si>
  <si>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</si>
  <si>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</si>
  <si>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</si>
  <si>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</si>
  <si>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</si>
  <si>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</si>
  <si>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</si>
  <si>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</si>
  <si>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</si>
  <si>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</si>
  <si>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</si>
  <si>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</si>
  <si>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</si>
  <si>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</si>
  <si>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</si>
  <si>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</si>
  <si>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</si>
  <si>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</si>
  <si>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</si>
  <si>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</si>
  <si>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</si>
  <si>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</si>
  <si>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</si>
  <si>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</si>
  <si>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</si>
  <si>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</si>
  <si>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</si>
  <si>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</si>
  <si>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</si>
  <si>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</si>
  <si>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</si>
  <si>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</si>
  <si>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</si>
  <si>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</si>
  <si>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</si>
  <si>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</si>
  <si>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</si>
  <si>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</si>
  <si>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</si>
  <si>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</si>
  <si>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</si>
  <si>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</si>
  <si>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</si>
  <si>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</si>
  <si>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</si>
  <si>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</si>
  <si>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</si>
  <si>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</si>
  <si>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</si>
  <si>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</si>
  <si>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</si>
  <si>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</si>
  <si>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</si>
  <si>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</si>
  <si>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</si>
  <si>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</si>
  <si>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</si>
  <si>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</si>
  <si>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</si>
  <si>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</si>
  <si>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</si>
  <si>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</si>
  <si>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</si>
  <si>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</si>
  <si>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</si>
  <si>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</si>
  <si>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</si>
  <si>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</si>
  <si>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</si>
  <si>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</si>
  <si>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</si>
  <si>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</si>
  <si>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</si>
  <si>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</si>
  <si>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</si>
  <si>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</si>
  <si>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</si>
  <si>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</si>
  <si>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</si>
  <si>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</si>
  <si>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</si>
  <si>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</si>
  <si>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</si>
  <si>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</si>
  <si>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</si>
  <si>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</si>
  <si>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</si>
  <si>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</si>
  <si>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</si>
  <si>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</si>
  <si>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</si>
  <si>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</si>
  <si>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</si>
  <si>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</si>
  <si>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</si>
  <si>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</si>
  <si>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</si>
  <si>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</si>
  <si>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</si>
  <si>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</si>
  <si>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</si>
  <si>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</si>
  <si>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</si>
  <si>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</si>
  <si>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</si>
  <si>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</si>
  <si>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</si>
  <si>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</si>
  <si>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</si>
  <si>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</si>
  <si>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</si>
  <si>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</si>
  <si>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</si>
  <si>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</si>
  <si>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</si>
  <si>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</si>
  <si>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</si>
  <si>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</si>
  <si>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</si>
  <si>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</si>
  <si>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</si>
  <si>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</si>
  <si>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</si>
  <si>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</si>
  <si>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</si>
  <si>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</si>
  <si>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</si>
  <si>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</si>
  <si>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</si>
  <si>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</si>
  <si>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</si>
  <si>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</si>
  <si>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</si>
  <si>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</si>
  <si>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</si>
  <si>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</si>
  <si>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</si>
  <si>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</si>
  <si>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</si>
  <si>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</si>
  <si>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</si>
  <si>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</si>
  <si>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</si>
  <si>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</si>
  <si>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</si>
  <si>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</si>
  <si>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</si>
  <si>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</si>
  <si>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</si>
  <si>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</si>
  <si>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</si>
  <si>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</si>
  <si>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</si>
  <si>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</si>
  <si>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</si>
  <si>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</si>
  <si>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</si>
  <si>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</si>
  <si>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</si>
  <si>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</si>
  <si>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</si>
  <si>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</si>
  <si>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</si>
  <si>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</si>
  <si>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</si>
  <si>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</si>
  <si>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</si>
  <si>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</si>
  <si>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</si>
  <si>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</si>
  <si>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</si>
  <si>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</si>
  <si>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</si>
  <si>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</si>
  <si>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</si>
  <si>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</si>
  <si>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</si>
  <si>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</si>
  <si>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</si>
  <si>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</si>
  <si>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</si>
  <si>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</si>
  <si>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</si>
  <si>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</si>
  <si>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</si>
  <si>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</si>
  <si>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</si>
  <si>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</si>
  <si>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</si>
  <si>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</si>
  <si>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</si>
  <si>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</si>
  <si>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</si>
  <si>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</si>
  <si>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</si>
  <si>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</si>
  <si>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</si>
  <si>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</si>
  <si>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</si>
  <si>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</si>
  <si>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</si>
  <si>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</si>
  <si>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</si>
  <si>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</si>
  <si>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</si>
  <si>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</si>
  <si>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</si>
  <si>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</si>
  <si>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</si>
  <si>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</si>
  <si>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</si>
  <si>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</si>
  <si>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</si>
  <si>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</si>
  <si>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</si>
  <si>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</si>
  <si>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</si>
  <si>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</si>
  <si>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</si>
  <si>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</si>
  <si>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</si>
  <si>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</si>
  <si>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</si>
  <si>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</si>
  <si>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</si>
  <si>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</si>
  <si>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</si>
  <si>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</si>
  <si>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</si>
  <si>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</si>
  <si>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</si>
  <si>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</si>
  <si>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</si>
  <si>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</si>
  <si>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</si>
  <si>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</si>
  <si>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</si>
  <si>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</si>
  <si>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</si>
  <si>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</si>
  <si>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</si>
  <si>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</si>
  <si>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</si>
  <si>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</si>
  <si>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</si>
  <si>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</si>
  <si>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</si>
  <si>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</si>
  <si>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</si>
  <si>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</si>
  <si>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</si>
  <si>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</si>
  <si>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</si>
  <si>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</si>
  <si>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</si>
  <si>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</si>
  <si>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</si>
  <si>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</si>
  <si>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</si>
  <si>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</si>
  <si>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</si>
  <si>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</si>
  <si>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</si>
  <si>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</si>
  <si>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</si>
  <si>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</si>
  <si>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</si>
  <si>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</si>
  <si>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</si>
  <si>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</si>
  <si>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</si>
  <si>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</si>
  <si>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</si>
  <si>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</si>
  <si>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</si>
  <si>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</si>
  <si>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</si>
  <si>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</si>
  <si>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</si>
  <si>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</si>
  <si>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</si>
  <si>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</si>
  <si>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</si>
  <si>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</si>
  <si>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</si>
  <si>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</si>
  <si>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</si>
  <si>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</si>
  <si>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</si>
  <si>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</si>
  <si>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</si>
  <si>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</si>
  <si>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</si>
  <si>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</si>
  <si>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</si>
  <si>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</si>
  <si>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</si>
  <si>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</si>
  <si>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</si>
  <si>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</si>
  <si>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</si>
  <si>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</si>
  <si>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</si>
  <si>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</si>
  <si>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</si>
  <si>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</si>
  <si>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</si>
  <si>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</si>
  <si>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</si>
  <si>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</si>
  <si>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</si>
  <si>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</si>
  <si>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</si>
  <si>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</si>
  <si>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</si>
  <si>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</si>
  <si>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</si>
  <si>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</si>
  <si>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</si>
  <si>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</si>
  <si>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</si>
  <si>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</si>
  <si>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</si>
  <si>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</si>
  <si>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</si>
  <si>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</si>
  <si>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</si>
  <si>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</si>
  <si>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</si>
  <si>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</si>
  <si>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</si>
  <si>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</si>
  <si>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</si>
  <si>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</si>
  <si>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</si>
  <si>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</si>
  <si>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</si>
  <si>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</si>
  <si>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</si>
  <si>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</si>
  <si>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</si>
  <si>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</si>
  <si>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</si>
  <si>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</si>
  <si>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</si>
  <si>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</si>
  <si>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</si>
  <si>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</si>
  <si>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</si>
  <si>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</si>
  <si>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</si>
  <si>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</si>
  <si>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</si>
  <si>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</si>
  <si>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</si>
  <si>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</si>
  <si>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</si>
  <si>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</si>
  <si>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</si>
  <si>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</si>
  <si>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</si>
  <si>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</si>
  <si>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</si>
  <si>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</si>
  <si>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</si>
  <si>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</si>
  <si>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</si>
  <si>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</si>
  <si>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</si>
  <si>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</si>
  <si>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</si>
  <si>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</si>
  <si>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</si>
  <si>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</si>
  <si>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</si>
  <si>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</si>
  <si>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</si>
  <si>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</si>
  <si>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</si>
  <si>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</si>
  <si>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</si>
  <si>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</si>
  <si>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</si>
  <si>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</si>
  <si>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</si>
  <si>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</si>
  <si>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</si>
  <si>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</si>
  <si>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</si>
  <si>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</si>
  <si>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</si>
  <si>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</si>
  <si>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</si>
  <si>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</si>
  <si>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</si>
  <si>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</si>
  <si>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</si>
  <si>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</si>
  <si>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</si>
  <si>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</si>
  <si>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</si>
  <si>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</si>
  <si>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</si>
  <si>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</si>
  <si>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</si>
  <si>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</si>
  <si>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</si>
  <si>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</si>
  <si>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</si>
  <si>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</si>
  <si>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</si>
  <si>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</si>
  <si>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</si>
  <si>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</si>
  <si>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</si>
  <si>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</si>
  <si>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</si>
  <si>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</si>
  <si>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</si>
  <si>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</si>
  <si>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</si>
  <si>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</si>
  <si>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</si>
  <si>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</si>
  <si>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</si>
  <si>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</si>
  <si>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</si>
  <si>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</si>
  <si>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</si>
  <si>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</si>
  <si>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</si>
  <si>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</si>
  <si>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</si>
  <si>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</si>
  <si>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</si>
  <si>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</si>
  <si>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</si>
  <si>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</si>
  <si>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</si>
  <si>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</si>
  <si>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</si>
  <si>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</si>
  <si>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</si>
  <si>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</si>
  <si>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</si>
  <si>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</si>
  <si>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</si>
  <si>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</si>
  <si>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</si>
  <si>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</si>
  <si>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</si>
  <si>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</si>
  <si>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</si>
  <si>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</si>
  <si>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</si>
  <si>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</si>
  <si>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</si>
  <si>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</si>
  <si>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</si>
  <si>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</si>
  <si>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</si>
  <si>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</si>
  <si>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</si>
  <si>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</si>
  <si>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</si>
  <si>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</si>
  <si>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</si>
  <si>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</si>
  <si>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</si>
  <si>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</si>
  <si>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</si>
  <si>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</si>
  <si>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</si>
  <si>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</si>
  <si>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</si>
  <si>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</si>
  <si>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</si>
  <si>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</si>
  <si>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</si>
  <si>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</si>
  <si>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</si>
  <si>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</si>
  <si>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</si>
  <si>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</si>
  <si>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</si>
  <si>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</si>
  <si>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</si>
  <si>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</si>
  <si>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</si>
  <si>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</si>
  <si>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</si>
  <si>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</si>
  <si>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</si>
  <si>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</si>
  <si>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</si>
  <si>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</si>
  <si>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</si>
  <si>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</si>
  <si>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</si>
  <si>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</si>
  <si>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</si>
  <si>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</si>
  <si>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</si>
  <si>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</si>
  <si>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</si>
  <si>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</si>
  <si>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</si>
  <si>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</si>
  <si>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</si>
  <si>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</si>
  <si>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</si>
  <si>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</si>
  <si>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</si>
  <si>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</si>
  <si>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</si>
  <si>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</si>
  <si>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</si>
  <si>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</si>
  <si>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</si>
  <si>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</si>
  <si>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</si>
  <si>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</si>
  <si>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</si>
  <si>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</si>
  <si>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</si>
  <si>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</si>
  <si>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</si>
  <si>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</si>
  <si>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</si>
  <si>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</si>
  <si>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</si>
  <si>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</si>
  <si>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</si>
  <si>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</si>
  <si>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</si>
  <si>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</si>
  <si>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</si>
  <si>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</si>
  <si>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</si>
  <si>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</si>
  <si>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</si>
  <si>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</si>
  <si>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</si>
  <si>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</si>
  <si>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</si>
  <si>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</si>
  <si>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</si>
  <si>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</si>
  <si>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</si>
  <si>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</si>
  <si>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</si>
  <si>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</si>
  <si>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</si>
  <si>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</si>
  <si>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</si>
  <si>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</si>
  <si>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</si>
  <si>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</si>
  <si>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</si>
  <si>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</si>
  <si>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</si>
  <si>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</si>
  <si>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</si>
  <si>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</si>
  <si>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</si>
  <si>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</si>
  <si>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</si>
  <si>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</si>
  <si>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</si>
  <si>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</si>
  <si>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</si>
  <si>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</si>
  <si>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</si>
  <si>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</si>
  <si>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</si>
  <si>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</si>
  <si>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</si>
  <si>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</si>
  <si>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</si>
  <si>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</si>
  <si>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</si>
  <si>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</si>
  <si>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</si>
  <si>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</si>
  <si>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</si>
  <si>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</si>
  <si>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</si>
  <si>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</si>
  <si>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</si>
  <si>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</si>
  <si>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</si>
  <si>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</si>
  <si>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</si>
  <si>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</si>
  <si>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</si>
  <si>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</si>
  <si>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</si>
  <si>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</si>
  <si>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</si>
  <si>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</si>
  <si>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</si>
  <si>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</si>
  <si>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</si>
  <si>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</si>
  <si>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</si>
  <si>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</si>
  <si>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</si>
  <si>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</si>
  <si>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</si>
  <si>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</si>
  <si>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</si>
  <si>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</si>
  <si>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</si>
  <si>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</si>
  <si>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</si>
  <si>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</si>
  <si>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</si>
  <si>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</si>
  <si>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</si>
  <si>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</si>
  <si>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</si>
  <si>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</si>
  <si>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</si>
  <si>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</si>
  <si>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</si>
  <si>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</si>
  <si>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</si>
  <si>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</si>
  <si>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</si>
  <si>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</si>
  <si>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</si>
  <si>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</si>
  <si>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</si>
  <si>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</si>
  <si>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</si>
  <si>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</si>
  <si>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</si>
  <si>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</si>
  <si>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</si>
  <si>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</si>
  <si>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</si>
  <si>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</si>
  <si>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</si>
  <si>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</si>
  <si>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</si>
  <si>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</si>
  <si>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</si>
  <si>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</si>
  <si>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</si>
  <si>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</si>
  <si>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</si>
  <si>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</si>
  <si>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</si>
  <si>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</si>
  <si>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</si>
  <si>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</si>
  <si>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</si>
  <si>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</si>
  <si>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</si>
  <si>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</si>
  <si>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</si>
  <si>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</si>
  <si>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</si>
  <si>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</si>
  <si>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</si>
  <si>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</si>
  <si>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</si>
  <si>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</si>
  <si>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</si>
  <si>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</si>
  <si>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</si>
  <si>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</si>
  <si>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</si>
  <si>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</si>
  <si>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</si>
  <si>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</si>
  <si>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</si>
  <si>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</si>
  <si>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</si>
  <si>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</si>
  <si>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</si>
  <si>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</si>
  <si>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</si>
  <si>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</si>
  <si>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</si>
  <si>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</si>
  <si>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</si>
  <si>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</si>
  <si>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</si>
  <si>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</si>
  <si>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</si>
  <si>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</si>
  <si>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</si>
  <si>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</si>
  <si>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</si>
  <si>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</si>
  <si>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</si>
  <si>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</si>
  <si>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</si>
  <si>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</si>
  <si>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</si>
  <si>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</si>
  <si>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</si>
  <si>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</si>
  <si>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</si>
  <si>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</si>
  <si>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</si>
  <si>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</si>
  <si>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</si>
  <si>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</si>
  <si>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</si>
  <si>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</si>
  <si>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</si>
  <si>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</si>
  <si>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</si>
  <si>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</si>
  <si>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</si>
  <si>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</si>
  <si>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</si>
  <si>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</si>
  <si>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</si>
  <si>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</si>
  <si>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</si>
  <si>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</si>
  <si>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</si>
  <si>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</si>
  <si>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</si>
  <si>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</si>
  <si>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</si>
  <si>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</si>
  <si>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</si>
  <si>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</si>
  <si>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</si>
  <si>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</si>
  <si>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</si>
  <si>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</si>
  <si>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</si>
  <si>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</si>
  <si>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</si>
  <si>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</si>
  <si>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</si>
  <si>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</si>
  <si>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</si>
  <si>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</si>
  <si>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</si>
  <si>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</si>
  <si>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</si>
  <si>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</si>
  <si>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</si>
  <si>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</si>
  <si>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</si>
  <si>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</si>
  <si>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</si>
  <si>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</si>
  <si>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</si>
  <si>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</si>
  <si>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</si>
  <si>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</si>
  <si>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</si>
  <si>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</si>
  <si>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</si>
  <si>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</si>
  <si>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</si>
  <si>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</si>
  <si>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</si>
  <si>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</si>
  <si>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</si>
  <si>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</si>
  <si>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</si>
  <si>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</si>
  <si>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</si>
  <si>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</si>
  <si>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</si>
  <si>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</si>
  <si>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</si>
  <si>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</si>
  <si>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</si>
  <si>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</si>
  <si>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</si>
  <si>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</si>
  <si>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</si>
  <si>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</si>
  <si>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</si>
  <si>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</si>
  <si>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</si>
  <si>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</si>
  <si>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</si>
  <si>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</si>
  <si>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</si>
  <si>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</si>
  <si>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</si>
  <si>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</si>
  <si>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</si>
  <si>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</si>
  <si>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</si>
  <si>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</si>
  <si>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</si>
  <si>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</si>
  <si>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</si>
  <si>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</si>
  <si>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</si>
  <si>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</si>
  <si>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</si>
  <si>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</si>
  <si>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</si>
  <si>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</si>
  <si>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</si>
  <si>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</si>
  <si>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</si>
  <si>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</si>
  <si>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</si>
  <si>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</si>
  <si>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</si>
  <si>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</si>
  <si>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</si>
  <si>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</si>
  <si>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</si>
  <si>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</si>
  <si>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</si>
  <si>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</si>
  <si>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</si>
  <si>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</si>
  <si>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</si>
  <si>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</si>
  <si>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</si>
  <si>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</si>
  <si>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</si>
  <si>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</si>
  <si>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</si>
  <si>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</si>
  <si>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</si>
  <si>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</si>
  <si>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</si>
  <si>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</si>
  <si>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</si>
  <si>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</si>
  <si>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</si>
  <si>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</si>
  <si>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</si>
  <si>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</si>
  <si>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</si>
  <si>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</si>
  <si>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</si>
  <si>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</si>
  <si>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</si>
  <si>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</si>
  <si>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</si>
  <si>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</si>
  <si>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</si>
  <si>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</si>
  <si>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</si>
  <si>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</si>
  <si>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</si>
  <si>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</si>
  <si>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</si>
  <si>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</si>
  <si>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</si>
  <si>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</si>
  <si>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</si>
  <si>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</si>
  <si>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</si>
  <si>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</si>
  <si>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</si>
  <si>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</si>
  <si>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</si>
  <si>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</si>
  <si>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</si>
  <si>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</si>
  <si>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</si>
  <si>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</si>
  <si>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</si>
  <si>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</si>
  <si>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</si>
  <si>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</si>
  <si>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</si>
  <si>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</si>
  <si>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</si>
  <si>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</si>
  <si>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</si>
  <si>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</si>
  <si>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</si>
  <si>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</si>
  <si>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</si>
  <si>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</si>
  <si>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</si>
  <si>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</si>
  <si>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</si>
  <si>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</si>
  <si>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</si>
  <si>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</si>
  <si>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</si>
  <si>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</si>
  <si>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</si>
  <si>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</si>
  <si>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</si>
  <si>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</si>
  <si>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</si>
  <si>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</si>
  <si>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</si>
  <si>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</si>
  <si>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</si>
  <si>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</si>
  <si>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</si>
  <si>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</si>
  <si>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</si>
  <si>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</si>
  <si>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</si>
  <si>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</si>
  <si>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</si>
  <si>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</si>
  <si>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</si>
  <si>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</si>
  <si>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</si>
  <si>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</si>
  <si>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</si>
  <si>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</si>
  <si>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</si>
  <si>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</si>
  <si>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</si>
  <si>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</si>
  <si>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</si>
  <si>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</si>
  <si>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</si>
  <si>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</si>
  <si>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</si>
  <si>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</si>
  <si>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</si>
  <si>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</si>
  <si>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</si>
  <si>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</si>
  <si>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</si>
  <si>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</si>
  <si>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</si>
  <si>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</si>
  <si>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</si>
  <si>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</si>
  <si>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</si>
  <si>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</si>
  <si>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</si>
  <si>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</si>
  <si>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</si>
  <si>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</si>
  <si>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</si>
  <si>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</si>
  <si>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</si>
  <si>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</si>
  <si>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</si>
  <si>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</si>
  <si>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</si>
  <si>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</si>
  <si>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</si>
  <si>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</si>
  <si>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</si>
  <si>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</si>
  <si>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</si>
  <si>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</si>
  <si>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</si>
  <si>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</si>
  <si>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</si>
  <si>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</si>
  <si>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</si>
  <si>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</si>
  <si>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</si>
  <si>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</si>
  <si>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</si>
  <si>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</si>
  <si>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</si>
  <si>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</si>
  <si>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</si>
  <si>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</si>
  <si>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</si>
  <si>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</si>
  <si>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</si>
  <si>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</si>
  <si>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</si>
  <si>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</si>
  <si>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</si>
  <si>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</si>
  <si>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</si>
  <si>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</si>
  <si>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</si>
  <si>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</si>
  <si>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</si>
  <si>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</si>
  <si>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</si>
  <si>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</si>
  <si>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</si>
  <si>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</si>
  <si>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</si>
  <si>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</si>
  <si>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</si>
  <si>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</si>
  <si>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</si>
  <si>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</si>
  <si>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</si>
  <si>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</si>
  <si>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</si>
  <si>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</si>
  <si>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</si>
  <si>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</si>
  <si>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</si>
  <si>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</si>
  <si>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</si>
  <si>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</si>
  <si>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</si>
  <si>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</si>
  <si>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</si>
  <si>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</si>
  <si>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</si>
  <si>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</si>
  <si>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</si>
  <si>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</si>
  <si>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</si>
  <si>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</si>
  <si>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</si>
  <si>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</si>
  <si>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</si>
  <si>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</si>
  <si>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</si>
  <si>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</si>
  <si>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</si>
  <si>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</si>
  <si>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</si>
  <si>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</si>
  <si>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</si>
  <si>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</si>
  <si>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</si>
  <si>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</si>
  <si>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</si>
  <si>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</si>
  <si>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</si>
  <si>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</si>
  <si>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</si>
  <si>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</si>
  <si>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</si>
  <si>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</si>
  <si>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</si>
  <si>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</si>
  <si>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</si>
  <si>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</si>
  <si>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</si>
  <si>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</si>
  <si>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</si>
  <si>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</si>
  <si>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</si>
  <si>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</si>
  <si>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</si>
  <si>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</si>
  <si>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</si>
  <si>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</si>
  <si>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</si>
  <si>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</si>
  <si>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</si>
  <si>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</si>
  <si>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</si>
  <si>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</si>
  <si>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</si>
  <si>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</si>
  <si>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</si>
  <si>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</si>
  <si>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</si>
  <si>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</si>
  <si>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</si>
  <si>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</si>
  <si>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</si>
  <si>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</si>
  <si>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</si>
  <si>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</si>
  <si>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</si>
  <si>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</si>
  <si>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</si>
  <si>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</si>
  <si>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</si>
  <si>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</si>
  <si>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</si>
  <si>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</si>
  <si>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</si>
  <si>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</si>
  <si>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</si>
  <si>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</si>
  <si>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</si>
  <si>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</si>
  <si>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</si>
  <si>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</si>
  <si>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</si>
  <si>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</si>
  <si>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</si>
  <si>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</si>
  <si>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</si>
  <si>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</si>
  <si>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</si>
  <si>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</si>
  <si>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</si>
  <si>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</si>
  <si>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</si>
  <si>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</si>
  <si>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</si>
  <si>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</si>
  <si>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</si>
  <si>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</si>
  <si>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</si>
  <si>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</si>
  <si>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</si>
  <si>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</si>
  <si>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</si>
  <si>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</si>
  <si>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</si>
  <si>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</si>
  <si>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</si>
  <si>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</si>
  <si>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</si>
  <si>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</si>
  <si>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</si>
  <si>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</si>
  <si>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</si>
  <si>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</si>
  <si>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</si>
  <si>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</si>
  <si>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</si>
  <si>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</si>
  <si>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</si>
  <si>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</si>
  <si>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</si>
  <si>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</si>
  <si>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</si>
  <si>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</si>
  <si>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</si>
  <si>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</si>
  <si>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</si>
  <si>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</si>
  <si>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</si>
  <si>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</si>
  <si>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</si>
  <si>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</si>
  <si>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</si>
  <si>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</si>
  <si>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</si>
  <si>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</si>
  <si>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</si>
  <si>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</si>
  <si>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</si>
  <si>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</si>
  <si>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</si>
  <si>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</si>
  <si>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</si>
  <si>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</si>
  <si>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</si>
  <si>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</si>
  <si>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</si>
  <si>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</si>
  <si>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</si>
  <si>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</si>
  <si>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</si>
  <si>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</si>
  <si>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</si>
  <si>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</si>
  <si>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</si>
  <si>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</si>
  <si>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</si>
  <si>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</si>
  <si>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</si>
  <si>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</si>
  <si>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</si>
  <si>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</si>
  <si>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</si>
  <si>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</si>
  <si>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</si>
  <si>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</si>
  <si>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</si>
  <si>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</si>
  <si>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</si>
  <si>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</si>
  <si>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</si>
  <si>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</si>
  <si>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</si>
  <si>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</si>
  <si>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</si>
  <si>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</si>
  <si>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</si>
  <si>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</si>
  <si>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</si>
  <si>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</si>
  <si>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</si>
  <si>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</si>
  <si>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</si>
  <si>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</si>
  <si>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</si>
  <si>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</si>
  <si>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</si>
  <si>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</si>
  <si>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</si>
  <si>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</si>
  <si>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</si>
  <si>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</si>
  <si>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</si>
  <si>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</si>
  <si>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</si>
  <si>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</si>
  <si>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</si>
  <si>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</si>
  <si>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</si>
  <si>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</si>
  <si>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</si>
  <si>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</si>
  <si>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</si>
  <si>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</si>
  <si>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</si>
  <si>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</si>
  <si>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</si>
  <si>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</si>
  <si>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</si>
  <si>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</si>
  <si>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</si>
  <si>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</si>
  <si>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</si>
  <si>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</si>
  <si>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</si>
  <si>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</si>
  <si>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</si>
  <si>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</si>
  <si>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</si>
  <si>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</si>
  <si>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</si>
  <si>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</si>
  <si>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</si>
  <si>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</si>
  <si>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</si>
  <si>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</si>
  <si>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</si>
  <si>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</si>
  <si>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</si>
  <si>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</si>
  <si>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</si>
  <si>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</si>
  <si>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</si>
  <si>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</si>
  <si>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</si>
  <si>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</si>
  <si>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</si>
  <si>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</si>
  <si>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</si>
  <si>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</si>
  <si>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</si>
  <si>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</si>
  <si>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</si>
  <si>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</si>
  <si>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</si>
  <si>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</si>
  <si>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</si>
  <si>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</si>
  <si>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</si>
  <si>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</si>
  <si>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</si>
  <si>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</si>
  <si>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</si>
  <si>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</si>
  <si>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</si>
  <si>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</si>
  <si>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</si>
  <si>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</si>
  <si>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</si>
  <si>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</si>
  <si>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</si>
  <si>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</si>
  <si>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</si>
  <si>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</si>
  <si>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</si>
  <si>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</si>
  <si>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</si>
  <si>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</si>
  <si>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</si>
  <si>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</si>
  <si>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</si>
  <si>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</si>
  <si>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</si>
  <si>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</si>
  <si>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</si>
  <si>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</si>
  <si>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</si>
  <si>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</si>
  <si>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</si>
  <si>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</si>
  <si>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</si>
  <si>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</si>
  <si>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</si>
  <si>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</si>
  <si>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</si>
  <si>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</si>
  <si>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</si>
  <si>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</si>
  <si>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</si>
  <si>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</si>
  <si>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</si>
  <si>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</si>
  <si>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</si>
  <si>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</si>
  <si>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</si>
  <si>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</si>
  <si>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</si>
  <si>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</si>
  <si>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</si>
  <si>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</si>
  <si>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</si>
  <si>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</si>
  <si>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</si>
  <si>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</si>
  <si>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</si>
  <si>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</si>
  <si>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</si>
  <si>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</si>
  <si>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</si>
  <si>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</si>
  <si>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</si>
  <si>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</si>
  <si>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</si>
  <si>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</si>
  <si>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</si>
  <si>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</si>
  <si>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</si>
  <si>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</si>
  <si>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</si>
  <si>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</si>
  <si>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</si>
  <si>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</si>
  <si>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</si>
  <si>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</si>
  <si>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</si>
  <si>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</si>
  <si>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</si>
  <si>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</si>
  <si>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</si>
  <si>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</si>
  <si>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</si>
  <si>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</si>
  <si>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</si>
  <si>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</si>
  <si>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</si>
  <si>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</si>
  <si>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</si>
  <si>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</si>
  <si>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</si>
  <si>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</si>
  <si>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</si>
  <si>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</si>
  <si>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</si>
  <si>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</si>
  <si>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</si>
  <si>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</si>
  <si>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</si>
  <si>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</si>
  <si>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</si>
  <si>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</si>
  <si>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</si>
  <si>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</si>
  <si>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</si>
  <si>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</si>
  <si>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</si>
  <si>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</si>
  <si>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</si>
  <si>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</si>
  <si>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</si>
  <si>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</si>
  <si>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</si>
  <si>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</si>
  <si>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</si>
  <si>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</si>
  <si>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</si>
  <si>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</si>
  <si>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</si>
  <si>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</si>
  <si>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</si>
  <si>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</si>
  <si>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</si>
  <si>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</si>
  <si>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</si>
  <si>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</si>
  <si>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</si>
  <si>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</si>
  <si>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</si>
  <si>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</si>
  <si>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</si>
  <si>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</si>
  <si>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</si>
  <si>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</si>
  <si>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</si>
  <si>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</si>
  <si>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</si>
  <si>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</si>
  <si>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</si>
  <si>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</si>
  <si>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</si>
  <si>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</si>
  <si>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</si>
  <si>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</si>
  <si>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</si>
  <si>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</si>
  <si>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</si>
  <si>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</si>
  <si>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</si>
  <si>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</si>
  <si>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</si>
  <si>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</si>
  <si>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</si>
  <si>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</si>
  <si>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</si>
  <si>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</si>
  <si>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</si>
  <si>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</si>
  <si>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</si>
  <si>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</si>
  <si>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</si>
  <si>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</si>
  <si>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</si>
  <si>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</si>
  <si>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</si>
  <si>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</si>
  <si>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</si>
  <si>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</si>
  <si>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</si>
  <si>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</si>
  <si>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</si>
  <si>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</si>
  <si>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</si>
  <si>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</si>
  <si>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</si>
  <si>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</si>
  <si>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</si>
  <si>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</si>
  <si>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</si>
  <si>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</si>
  <si>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</si>
  <si>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</si>
  <si>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</si>
  <si>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</si>
  <si>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</si>
  <si>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</si>
  <si>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</si>
  <si>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</si>
  <si>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</si>
  <si>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</si>
  <si>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</si>
  <si>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</si>
  <si>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</si>
  <si>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</si>
  <si>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</si>
  <si>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</si>
  <si>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</si>
  <si>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</si>
  <si>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</si>
  <si>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</si>
  <si>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</si>
  <si>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</si>
  <si>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</si>
  <si>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</si>
  <si>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</si>
  <si>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</si>
  <si>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</si>
  <si>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</si>
  <si>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</si>
  <si>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</si>
  <si>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</si>
  <si>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</si>
  <si>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</si>
  <si>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</si>
  <si>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</si>
  <si>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</si>
  <si>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</si>
  <si>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</si>
  <si>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</si>
  <si>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</si>
  <si>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</si>
  <si>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</si>
  <si>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</si>
  <si>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</si>
  <si>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</si>
  <si>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</si>
  <si>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</si>
  <si>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</si>
  <si>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</si>
  <si>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</si>
  <si>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</si>
  <si>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</si>
  <si>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</si>
  <si>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</si>
  <si>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</si>
  <si>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</si>
  <si>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</si>
  <si>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</si>
  <si>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</si>
  <si>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</si>
  <si>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</si>
  <si>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</si>
  <si>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</si>
  <si>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</si>
  <si>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</si>
  <si>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</si>
  <si>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</si>
  <si>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</si>
  <si>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</si>
  <si>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</si>
  <si>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</si>
  <si>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</si>
  <si>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</si>
  <si>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</si>
  <si>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</si>
  <si>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</si>
  <si>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</si>
  <si>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</si>
  <si>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</si>
  <si>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</si>
  <si>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</si>
  <si>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</si>
  <si>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</si>
  <si>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</si>
  <si>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</si>
  <si>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</si>
  <si>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</si>
  <si>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</si>
  <si>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</si>
  <si>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</si>
  <si>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</si>
  <si>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</si>
  <si>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</si>
  <si>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</si>
  <si>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</si>
  <si>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</si>
  <si>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</si>
  <si>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</si>
  <si>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</si>
  <si>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</si>
  <si>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</si>
  <si>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</si>
  <si>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</si>
  <si>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</si>
  <si>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</si>
  <si>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</si>
  <si>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</si>
  <si>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</si>
  <si>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</si>
  <si>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</si>
  <si>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</si>
  <si>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</si>
  <si>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</si>
  <si>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</si>
  <si>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</si>
  <si>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</si>
  <si>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</si>
  <si>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</si>
  <si>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</si>
  <si>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</si>
  <si>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</si>
  <si>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</si>
  <si>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</si>
  <si>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</si>
  <si>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</si>
  <si>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</si>
  <si>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</si>
  <si>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</si>
  <si>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</si>
  <si>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</si>
  <si>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</si>
  <si>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</si>
  <si>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</si>
  <si>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</si>
  <si>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</si>
  <si>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</si>
  <si>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</si>
  <si>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</si>
  <si>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</si>
  <si>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</si>
  <si>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</si>
  <si>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</si>
  <si>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</si>
  <si>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</si>
  <si>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</si>
  <si>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</si>
  <si>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</si>
  <si>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</si>
  <si>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</si>
  <si>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</si>
  <si>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</si>
  <si>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</si>
  <si>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</si>
  <si>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</si>
  <si>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</si>
  <si>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</si>
  <si>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</si>
  <si>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</si>
  <si>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</si>
  <si>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</si>
  <si>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</si>
  <si>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</si>
  <si>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</si>
  <si>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</si>
  <si>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</si>
  <si>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</si>
  <si>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</si>
  <si>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</si>
  <si>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</si>
  <si>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</si>
  <si>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</si>
  <si>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</si>
  <si>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</si>
  <si>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</si>
  <si>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</si>
  <si>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</si>
  <si>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</si>
  <si>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</si>
  <si>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</si>
  <si>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</si>
  <si>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</si>
  <si>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</si>
  <si>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</si>
  <si>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</si>
  <si>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</si>
  <si>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</si>
  <si>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</si>
  <si>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</si>
  <si>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</si>
  <si>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</si>
  <si>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</si>
  <si>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</si>
  <si>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</si>
  <si>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</si>
  <si>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</si>
  <si>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</si>
  <si>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</si>
  <si>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</si>
  <si>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</si>
  <si>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</si>
  <si>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</si>
  <si>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</si>
  <si>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</si>
  <si>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</si>
  <si>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</si>
  <si>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</si>
  <si>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</si>
  <si>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</si>
  <si>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</si>
  <si>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</si>
  <si>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</si>
  <si>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</si>
  <si>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</si>
  <si>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</si>
  <si>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</si>
  <si>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</si>
  <si>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</si>
  <si>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</si>
  <si>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</si>
  <si>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</si>
  <si>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</si>
  <si>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</si>
  <si>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</si>
  <si>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</si>
  <si>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</si>
  <si>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</si>
  <si>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</si>
  <si>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</si>
  <si>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</si>
  <si>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</si>
  <si>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</si>
  <si>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</si>
  <si>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</si>
  <si>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</si>
  <si>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</si>
  <si>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</si>
  <si>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</si>
  <si>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</si>
  <si>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</si>
  <si>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</si>
  <si>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</si>
  <si>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</si>
  <si>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</si>
  <si>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</si>
  <si>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</si>
  <si>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</si>
  <si>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</si>
  <si>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</si>
  <si>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</si>
  <si>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</si>
  <si>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</si>
  <si>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</si>
  <si>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</si>
  <si>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</si>
  <si>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</si>
  <si>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</si>
  <si>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</si>
  <si>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</si>
  <si>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</si>
  <si>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</si>
  <si>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</si>
  <si>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</si>
  <si>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</si>
  <si>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</si>
  <si>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</si>
  <si>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</si>
  <si>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</si>
  <si>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</si>
  <si>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</si>
  <si>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</si>
  <si>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</si>
  <si>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</si>
  <si>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</si>
  <si>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</si>
  <si>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</si>
  <si>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</si>
  <si>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</si>
  <si>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</si>
  <si>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</si>
  <si>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</si>
  <si>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</si>
  <si>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</si>
  <si>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</si>
  <si>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</si>
  <si>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</si>
  <si>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</si>
  <si>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</si>
  <si>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</si>
  <si>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</si>
  <si>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</si>
  <si>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</si>
  <si>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</si>
  <si>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</si>
  <si>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</si>
  <si>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</si>
  <si>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</si>
  <si>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</si>
  <si>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</si>
  <si>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</si>
  <si>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</si>
  <si>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</si>
  <si>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</si>
  <si>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</si>
  <si>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</si>
  <si>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</si>
  <si>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</si>
  <si>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</si>
  <si>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</si>
  <si>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</si>
  <si>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</si>
  <si>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</si>
  <si>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</si>
  <si>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</si>
  <si>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</si>
  <si>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</si>
  <si>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</si>
  <si>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</si>
  <si>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</si>
  <si>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</si>
  <si>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</si>
  <si>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</si>
  <si>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</si>
  <si>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</si>
  <si>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</si>
  <si>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</si>
  <si>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</si>
  <si>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</si>
  <si>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</si>
  <si>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</si>
  <si>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</si>
  <si>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</si>
  <si>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</si>
  <si>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</si>
  <si>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</si>
  <si>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</si>
  <si>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</si>
  <si>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</si>
  <si>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</si>
  <si>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</si>
  <si>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</si>
  <si>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</si>
  <si>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</si>
  <si>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</si>
  <si>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</si>
  <si>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</si>
  <si>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</si>
  <si>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</si>
  <si>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</si>
  <si>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</si>
  <si>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</si>
  <si>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</si>
  <si>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</si>
  <si>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</si>
  <si>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</si>
  <si>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</si>
  <si>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</si>
  <si>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</si>
  <si>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</si>
  <si>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</si>
  <si>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</si>
  <si>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</si>
  <si>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</si>
  <si>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</si>
  <si>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</si>
  <si>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</si>
  <si>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</si>
  <si>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</si>
  <si>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</si>
  <si>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</si>
  <si>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</si>
  <si>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</si>
  <si>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</si>
  <si>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</si>
  <si>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</si>
  <si>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</si>
  <si>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</si>
  <si>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</si>
  <si>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</si>
  <si>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</si>
  <si>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</si>
  <si>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</si>
  <si>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</si>
  <si>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</si>
  <si>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</si>
  <si>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</si>
  <si>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</si>
  <si>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</si>
  <si>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</si>
  <si>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</si>
  <si>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</si>
  <si>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</si>
  <si>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</si>
  <si>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</si>
  <si>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</si>
  <si>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</si>
  <si>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</si>
  <si>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</si>
  <si>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</si>
  <si>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</si>
  <si>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</si>
  <si>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</si>
  <si>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</si>
  <si>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</si>
  <si>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</si>
  <si>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</si>
  <si>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</si>
  <si>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</si>
  <si>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</si>
  <si>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</si>
  <si>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</si>
  <si>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</si>
  <si>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</si>
  <si>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</si>
  <si>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</si>
  <si>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</si>
  <si>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</si>
  <si>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</si>
  <si>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</si>
  <si>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</si>
  <si>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</si>
  <si>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</si>
  <si>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</si>
  <si>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</si>
  <si>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</si>
  <si>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</si>
  <si>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</si>
  <si>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</si>
  <si>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</si>
  <si>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</si>
  <si>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</si>
  <si>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</si>
  <si>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</si>
  <si>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</si>
  <si>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</si>
  <si>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</si>
  <si>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</si>
  <si>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</si>
  <si>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</si>
  <si>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</si>
  <si>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</si>
  <si>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</si>
  <si>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</si>
  <si>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</si>
  <si>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</si>
  <si>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</si>
  <si>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</si>
  <si>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</si>
  <si>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</si>
  <si>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</si>
  <si>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</si>
  <si>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</si>
  <si>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</si>
  <si>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</si>
  <si>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</si>
  <si>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</si>
  <si>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</si>
  <si>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</si>
  <si>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</si>
  <si>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</si>
  <si>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</si>
  <si>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</si>
  <si>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</si>
  <si>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</si>
  <si>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</si>
  <si>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</si>
  <si>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</si>
  <si>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</si>
  <si>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</si>
  <si>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</si>
  <si>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</si>
  <si>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</si>
  <si>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</si>
  <si>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</si>
  <si>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</si>
  <si>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</si>
  <si>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</si>
  <si>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</si>
  <si>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</si>
  <si>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</si>
  <si>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</si>
  <si>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</si>
  <si>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</si>
  <si>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</si>
  <si>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</si>
  <si>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</si>
  <si>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</si>
  <si>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</si>
  <si>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</si>
  <si>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</si>
  <si>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</si>
  <si>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</si>
  <si>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</si>
  <si>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</si>
  <si>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</si>
  <si>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</si>
  <si>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</si>
  <si>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</si>
  <si>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</si>
  <si>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</si>
  <si>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</si>
  <si>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</si>
  <si>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</si>
  <si>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</si>
  <si>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</si>
  <si>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</si>
  <si>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</si>
  <si>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</si>
  <si>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</si>
  <si>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</si>
  <si>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</si>
  <si>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</si>
  <si>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</si>
  <si>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</si>
  <si>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</si>
  <si>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</si>
  <si>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</si>
  <si>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</si>
  <si>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</si>
  <si>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</si>
  <si>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</si>
  <si>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</si>
  <si>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</si>
  <si>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</si>
  <si>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</si>
  <si>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</si>
  <si>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</si>
  <si>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</si>
  <si>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</si>
  <si>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</si>
  <si>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</si>
  <si>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</si>
  <si>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</si>
  <si>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</si>
  <si>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</si>
  <si>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</si>
  <si>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</si>
  <si>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</si>
  <si>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</si>
  <si>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</si>
  <si>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</si>
  <si>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</si>
  <si>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</si>
  <si>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</si>
  <si>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</si>
  <si>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</si>
  <si>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</si>
  <si>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</si>
  <si>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</si>
  <si>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</si>
  <si>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</si>
  <si>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</si>
  <si>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</si>
  <si>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</si>
  <si>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</si>
  <si>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</si>
  <si>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</si>
  <si>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</si>
  <si>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</si>
  <si>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</si>
  <si>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</si>
  <si>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</si>
  <si>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</si>
  <si>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</si>
  <si>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</si>
  <si>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</si>
  <si>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</si>
  <si>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</si>
  <si>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</si>
  <si>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</si>
  <si>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</si>
  <si>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</si>
  <si>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</si>
  <si>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</si>
  <si>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</si>
  <si>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</si>
  <si>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</si>
  <si>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</si>
  <si>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</si>
  <si>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</si>
  <si>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</si>
  <si>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</si>
  <si>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</si>
  <si>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</si>
  <si>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</si>
  <si>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</si>
  <si>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</si>
  <si>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</si>
  <si>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</si>
  <si>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</si>
  <si>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</si>
  <si>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</si>
  <si>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</si>
  <si>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</si>
  <si>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</si>
  <si>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</si>
  <si>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</si>
  <si>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</si>
  <si>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</si>
  <si>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</si>
  <si>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</si>
  <si>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</si>
  <si>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</si>
  <si>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</si>
  <si>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</si>
  <si>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</si>
  <si>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</si>
  <si>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</si>
  <si>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</si>
  <si>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</si>
  <si>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</si>
  <si>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</si>
  <si>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</si>
  <si>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</si>
  <si>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</si>
  <si>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</si>
  <si>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</si>
  <si>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</si>
  <si>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</si>
  <si>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</si>
  <si>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</si>
  <si>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</si>
  <si>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</si>
  <si>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</si>
  <si>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</si>
  <si>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</si>
  <si>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</si>
  <si>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</si>
  <si>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</si>
  <si>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</si>
  <si>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</si>
  <si>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</si>
  <si>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</si>
  <si>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</si>
  <si>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</si>
  <si>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</si>
  <si>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</si>
  <si>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</si>
  <si>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</si>
  <si>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</si>
  <si>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</si>
  <si>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</si>
  <si>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</si>
  <si>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</si>
  <si>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</si>
  <si>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</si>
  <si>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</si>
  <si>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</si>
  <si>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</si>
  <si>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</si>
  <si>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</si>
  <si>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</si>
  <si>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</si>
  <si>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</si>
  <si>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</si>
  <si>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</si>
  <si>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</si>
  <si>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</si>
  <si>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</si>
  <si>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</si>
  <si>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</si>
  <si>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</si>
  <si>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</si>
  <si>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</si>
  <si>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</si>
  <si>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</si>
  <si>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</si>
  <si>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</si>
  <si>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</si>
  <si>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</si>
  <si>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</si>
  <si>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</si>
  <si>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</si>
  <si>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</si>
  <si>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</si>
  <si>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</si>
  <si>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</si>
  <si>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</si>
  <si>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</si>
  <si>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</si>
  <si>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</si>
  <si>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</si>
  <si>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</si>
  <si>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</si>
  <si>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</si>
  <si>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</si>
  <si>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</si>
  <si>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</si>
  <si>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</si>
  <si>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</si>
  <si>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</si>
  <si>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</si>
  <si>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</si>
  <si>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</si>
  <si>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</si>
  <si>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</si>
  <si>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</si>
  <si>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</si>
  <si>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</si>
  <si>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</si>
  <si>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</si>
  <si>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</si>
  <si>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</si>
  <si>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</si>
  <si>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</si>
  <si>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</si>
  <si>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</si>
  <si>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</si>
  <si>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</si>
  <si>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</si>
  <si>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</si>
  <si>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</si>
  <si>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</si>
  <si>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</si>
  <si>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</si>
  <si>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</si>
  <si>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</si>
  <si>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</si>
  <si>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</si>
  <si>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</si>
  <si>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</si>
  <si>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</si>
  <si>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</si>
  <si>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</si>
  <si>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</si>
  <si>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</si>
  <si>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</si>
  <si>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</si>
  <si>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</si>
  <si>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</si>
  <si>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</si>
  <si>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</si>
  <si>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</si>
  <si>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</si>
  <si>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</si>
  <si>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</si>
  <si>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</si>
  <si>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</si>
  <si>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</si>
  <si>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</si>
  <si>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</si>
  <si>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</si>
  <si>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</si>
  <si>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</si>
  <si>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</si>
  <si>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</si>
  <si>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</si>
  <si>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</si>
  <si>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</si>
  <si>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</si>
  <si>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</si>
  <si>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</si>
  <si>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</si>
  <si>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</si>
  <si>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</si>
  <si>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</si>
  <si>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</si>
  <si>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</si>
  <si>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</si>
  <si>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</si>
  <si>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</si>
  <si>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</si>
  <si>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</si>
  <si>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</si>
  <si>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</si>
  <si>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</si>
  <si>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</si>
  <si>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</si>
  <si>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</si>
  <si>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</si>
  <si>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</si>
  <si>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</si>
  <si>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</si>
  <si>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</si>
  <si>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</si>
  <si>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</si>
  <si>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</si>
  <si>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</si>
  <si>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</si>
  <si>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</si>
  <si>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</si>
  <si>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</si>
  <si>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</si>
  <si>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</si>
  <si>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</si>
  <si>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</si>
  <si>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</si>
  <si>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</si>
  <si>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</si>
  <si>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</si>
  <si>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</si>
  <si>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</si>
  <si>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</si>
  <si>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</si>
  <si>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</si>
  <si>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</si>
  <si>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</si>
  <si>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</si>
  <si>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</si>
  <si>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</si>
  <si>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</si>
  <si>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</si>
  <si>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</si>
  <si>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</si>
  <si>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</si>
  <si>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</si>
  <si>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</si>
  <si>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</si>
  <si>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</si>
  <si>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</si>
  <si>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</si>
  <si>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</si>
  <si>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</si>
  <si>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</si>
  <si>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</si>
  <si>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</si>
  <si>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</si>
  <si>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</si>
  <si>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</si>
  <si>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</si>
  <si>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</si>
  <si>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</si>
  <si>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</si>
  <si>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</si>
  <si>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</si>
  <si>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</si>
  <si>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</si>
  <si>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</si>
  <si>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</si>
  <si>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</si>
  <si>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</si>
  <si>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</si>
  <si>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</si>
  <si>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</si>
  <si>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</si>
  <si>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</si>
  <si>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</si>
  <si>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</si>
  <si>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</si>
  <si>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</si>
  <si>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</si>
  <si>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</si>
  <si>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</si>
  <si>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</si>
  <si>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</si>
  <si>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</si>
  <si>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</si>
  <si>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</si>
  <si>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</si>
  <si>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</si>
  <si>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</si>
  <si>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</si>
  <si>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</si>
  <si>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</si>
  <si>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</si>
  <si>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</si>
  <si>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</si>
  <si>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</si>
  <si>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</si>
  <si>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</si>
  <si>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</si>
  <si>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</si>
  <si>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</si>
  <si>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</si>
  <si>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</si>
  <si>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</si>
  <si>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</si>
  <si>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</si>
  <si>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</si>
  <si>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</si>
  <si>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</si>
  <si>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</si>
  <si>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</si>
  <si>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</si>
  <si>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</si>
  <si>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</si>
  <si>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</si>
  <si>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</si>
  <si>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</si>
  <si>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</si>
  <si>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</si>
  <si>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</si>
  <si>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</si>
  <si>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</si>
  <si>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</si>
  <si>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</si>
  <si>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</si>
  <si>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</si>
  <si>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</si>
  <si>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</si>
  <si>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</si>
  <si>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</si>
  <si>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</si>
  <si>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</si>
  <si>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</si>
  <si>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</si>
  <si>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</si>
  <si>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</si>
  <si>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</si>
  <si>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</si>
  <si>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</si>
  <si>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</si>
  <si>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</si>
  <si>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</si>
  <si>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</si>
  <si>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</si>
  <si>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</si>
  <si>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</si>
  <si>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</si>
  <si>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</si>
  <si>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</si>
  <si>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</si>
  <si>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</si>
  <si>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</si>
  <si>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</si>
  <si>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</si>
  <si>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</si>
  <si>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</si>
  <si>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</si>
  <si>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</si>
  <si>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</si>
  <si>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</si>
  <si>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</si>
  <si>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</si>
  <si>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</si>
  <si>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</si>
  <si>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</si>
  <si>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</si>
  <si>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</si>
  <si>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</si>
  <si>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</si>
  <si>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</si>
  <si>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</si>
  <si>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</si>
  <si>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</si>
  <si>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</si>
  <si>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</si>
  <si>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</si>
  <si>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</si>
  <si>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</si>
  <si>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</si>
  <si>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</si>
  <si>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</si>
  <si>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</si>
  <si>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</si>
  <si>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</si>
  <si>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</si>
  <si>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</si>
  <si>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</si>
  <si>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</si>
  <si>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</si>
  <si>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</si>
  <si>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</si>
  <si>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</si>
  <si>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</si>
  <si>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</si>
  <si>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</si>
  <si>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</si>
  <si>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</si>
  <si>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</si>
  <si>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</si>
  <si>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</si>
  <si>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</si>
  <si>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</si>
  <si>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</si>
  <si>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</si>
  <si>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</si>
  <si>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</si>
  <si>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</si>
  <si>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</si>
  <si>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</si>
  <si>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</si>
  <si>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</si>
  <si>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</si>
  <si>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</si>
  <si>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</si>
  <si>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</si>
  <si>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</si>
  <si>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</si>
  <si>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</si>
  <si>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</si>
  <si>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</si>
  <si>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</si>
  <si>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</si>
  <si>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</si>
  <si>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</si>
  <si>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</si>
  <si>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</si>
  <si>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</si>
  <si>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</si>
  <si>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</si>
  <si>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</si>
  <si>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</si>
  <si>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</si>
  <si>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</si>
  <si>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</si>
  <si>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</si>
  <si>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</si>
  <si>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</si>
  <si>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</si>
  <si>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</si>
  <si>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</si>
  <si>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</si>
  <si>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</si>
  <si>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</si>
  <si>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</si>
  <si>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</si>
  <si>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</si>
  <si>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</si>
  <si>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</si>
  <si>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</si>
  <si>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</si>
  <si>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</si>
  <si>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</si>
  <si>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</si>
  <si>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</si>
  <si>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</si>
  <si>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</si>
  <si>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</si>
  <si>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</si>
  <si>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</si>
  <si>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</si>
  <si>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</si>
  <si>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</si>
  <si>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</si>
  <si>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</si>
  <si>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</si>
  <si>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</si>
  <si>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</si>
  <si>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</si>
  <si>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</si>
  <si>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</si>
  <si>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</si>
  <si>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</si>
  <si>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</si>
  <si>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</si>
  <si>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</si>
  <si>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</si>
  <si>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</si>
  <si>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</si>
  <si>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</si>
  <si>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</si>
  <si>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</si>
  <si>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</si>
  <si>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</si>
  <si>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</si>
  <si>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</si>
  <si>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</si>
  <si>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</si>
  <si>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</si>
  <si>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</si>
  <si>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</si>
  <si>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</si>
  <si>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</si>
  <si>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</si>
  <si>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</si>
  <si>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</si>
  <si>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</si>
  <si>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</si>
  <si>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</si>
  <si>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</si>
  <si>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</si>
  <si>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</si>
  <si>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</si>
  <si>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</si>
  <si>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</si>
  <si>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</si>
  <si>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</si>
  <si>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</si>
  <si>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</si>
  <si>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</si>
  <si>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</si>
  <si>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</si>
  <si>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</si>
  <si>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</si>
  <si>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</si>
  <si>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</si>
  <si>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</si>
  <si>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</si>
  <si>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</si>
  <si>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</si>
  <si>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</si>
  <si>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</si>
  <si>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</si>
  <si>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</si>
  <si>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</si>
  <si>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</si>
  <si>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</si>
  <si>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</si>
  <si>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</si>
  <si>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</si>
  <si>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</si>
  <si>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</si>
  <si>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</si>
  <si>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</si>
  <si>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</si>
  <si>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</si>
  <si>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</si>
  <si>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</si>
  <si>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</si>
  <si>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</si>
  <si>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</si>
  <si>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</si>
  <si>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</si>
  <si>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</si>
  <si>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</si>
  <si>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</si>
  <si>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</si>
  <si>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</si>
  <si>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</si>
  <si>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</si>
  <si>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</si>
  <si>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</si>
  <si>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</si>
  <si>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</si>
  <si>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</si>
  <si>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</si>
  <si>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</si>
  <si>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</si>
  <si>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</si>
  <si>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</si>
  <si>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</si>
  <si>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</si>
  <si>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</si>
  <si>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</si>
  <si>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</si>
  <si>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</si>
  <si>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</si>
  <si>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</si>
  <si>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</si>
  <si>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</si>
  <si>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</si>
  <si>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</si>
  <si>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</si>
  <si>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</si>
  <si>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</si>
  <si>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</si>
  <si>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</si>
  <si>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</si>
  <si>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</si>
  <si>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</si>
  <si>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</si>
  <si>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</si>
  <si>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</si>
  <si>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</si>
  <si>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</si>
  <si>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</si>
  <si>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</si>
  <si>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</si>
  <si>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</si>
  <si>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</si>
  <si>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</si>
  <si>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</si>
  <si>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</si>
  <si>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</si>
  <si>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</si>
  <si>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</si>
  <si>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</si>
  <si>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</si>
  <si>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</si>
  <si>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</si>
  <si>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</si>
  <si>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</si>
  <si>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</si>
  <si>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</si>
  <si>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</si>
  <si>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</si>
  <si>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</si>
  <si>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</si>
  <si>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</si>
  <si>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</si>
  <si>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</si>
  <si>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</si>
  <si>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</si>
  <si>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</si>
  <si>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</si>
  <si>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</si>
  <si>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</si>
  <si>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</si>
  <si>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</si>
  <si>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</si>
  <si>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</si>
  <si>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</si>
  <si>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</si>
  <si>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</si>
  <si>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</si>
  <si>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</si>
  <si>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</si>
  <si>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</si>
  <si>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</si>
  <si>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</si>
  <si>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</si>
  <si>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</si>
  <si>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</si>
  <si>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</si>
  <si>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</si>
  <si>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</si>
  <si>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</si>
  <si>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</si>
  <si>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</si>
  <si>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</si>
  <si>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</si>
  <si>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</si>
  <si>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</si>
  <si>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</si>
  <si>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</si>
  <si>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</si>
  <si>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</si>
  <si>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</si>
  <si>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</si>
  <si>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</si>
  <si>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</si>
  <si>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</si>
  <si>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</si>
  <si>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</si>
  <si>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</si>
  <si>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</si>
  <si>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</si>
  <si>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</si>
  <si>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</si>
  <si>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</si>
  <si>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</si>
  <si>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</si>
  <si>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</si>
  <si>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</si>
  <si>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</si>
  <si>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</si>
  <si>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</si>
  <si>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</si>
  <si>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</si>
  <si>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</si>
  <si>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</si>
  <si>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</si>
  <si>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</si>
  <si>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</si>
  <si>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</si>
  <si>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</si>
  <si>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</si>
  <si>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</si>
  <si>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</si>
  <si>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</si>
  <si>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</si>
  <si>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</si>
  <si>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</si>
  <si>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</si>
  <si>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</si>
  <si>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</si>
  <si>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</si>
  <si>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</si>
  <si>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</si>
  <si>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</si>
  <si>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</si>
  <si>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</si>
  <si>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</si>
  <si>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</si>
  <si>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</si>
  <si>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</si>
  <si>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</si>
  <si>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</si>
  <si>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</si>
  <si>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</si>
  <si>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</si>
  <si>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</si>
  <si>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</si>
  <si>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</si>
  <si>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</si>
  <si>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</si>
  <si>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</si>
  <si>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</si>
  <si>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</si>
  <si>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</si>
  <si>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</si>
  <si>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</si>
  <si>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</si>
  <si>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</si>
  <si>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</si>
  <si>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</si>
  <si>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</si>
  <si>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</si>
  <si>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</si>
  <si>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</si>
  <si>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</si>
  <si>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</si>
  <si>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</si>
  <si>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</si>
  <si>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</si>
  <si>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</si>
  <si>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</si>
  <si>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</si>
  <si>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</si>
  <si>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</si>
  <si>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</si>
  <si>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</si>
  <si>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</si>
  <si>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</si>
  <si>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</si>
  <si>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</si>
  <si>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</si>
  <si>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</si>
  <si>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</si>
  <si>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</si>
  <si>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</si>
  <si>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</si>
  <si>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</si>
  <si>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</si>
  <si>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</si>
  <si>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</si>
  <si>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</si>
  <si>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</si>
  <si>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</si>
  <si>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</si>
  <si>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</si>
  <si>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</si>
  <si>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</si>
  <si>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</si>
  <si>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</si>
  <si>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</si>
  <si>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</si>
  <si>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</si>
  <si>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</si>
  <si>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</si>
  <si>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</si>
  <si>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</si>
  <si>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</si>
  <si>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</si>
  <si>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</si>
  <si>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</si>
  <si>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</si>
  <si>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</si>
  <si>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</si>
  <si>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</si>
  <si>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</si>
  <si>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</si>
  <si>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</si>
  <si>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</si>
  <si>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</si>
  <si>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</si>
  <si>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</si>
  <si>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</si>
  <si>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</si>
  <si>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</si>
  <si>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</si>
  <si>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</si>
  <si>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</si>
  <si>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</si>
  <si>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</si>
  <si>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</si>
  <si>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</si>
  <si>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</si>
  <si>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</si>
  <si>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</si>
  <si>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</si>
  <si>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</si>
  <si>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</si>
  <si>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</si>
  <si>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</si>
  <si>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</si>
  <si>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</si>
  <si>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</si>
  <si>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</si>
  <si>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</si>
  <si>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</si>
  <si>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</si>
  <si>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</si>
  <si>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</si>
  <si>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</si>
  <si>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</si>
  <si>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</si>
  <si>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</si>
  <si>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</si>
  <si>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</si>
  <si>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</si>
  <si>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</si>
  <si>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</si>
  <si>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</si>
  <si>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</si>
  <si>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</si>
  <si>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</si>
  <si>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</si>
  <si>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</si>
  <si>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</si>
  <si>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</si>
  <si>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</si>
  <si>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</si>
  <si>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</si>
  <si>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</si>
  <si>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</si>
  <si>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</si>
  <si>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</si>
  <si>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</si>
  <si>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</si>
  <si>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</si>
  <si>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</si>
  <si>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</si>
  <si>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</si>
  <si>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</si>
  <si>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</si>
  <si>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</si>
  <si>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</si>
  <si>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</si>
  <si>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</si>
  <si>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</si>
  <si>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</si>
  <si>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</si>
  <si>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</si>
  <si>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</si>
  <si>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</si>
  <si>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</si>
  <si>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</si>
  <si>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</si>
  <si>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</si>
  <si>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</si>
  <si>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</si>
  <si>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</si>
  <si>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</si>
  <si>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</si>
  <si>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</si>
  <si>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</si>
  <si>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</si>
  <si>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</si>
  <si>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</si>
  <si>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</si>
  <si>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</si>
  <si>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</si>
  <si>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</si>
  <si>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</si>
  <si>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</si>
  <si>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</si>
  <si>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</si>
  <si>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</si>
  <si>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</si>
  <si>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</si>
  <si>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</si>
  <si>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</si>
  <si>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</si>
  <si>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</si>
  <si>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</si>
  <si>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</si>
  <si>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</si>
  <si>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</si>
  <si>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</si>
  <si>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</si>
  <si>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</si>
  <si>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</si>
  <si>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</si>
  <si>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</si>
  <si>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</si>
  <si>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</si>
  <si>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</si>
  <si>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</si>
  <si>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</si>
  <si>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</si>
  <si>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</si>
  <si>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</si>
  <si>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</si>
  <si>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</si>
  <si>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</si>
  <si>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</si>
  <si>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</si>
  <si>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</si>
  <si>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</si>
  <si>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</si>
  <si>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</si>
  <si>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</si>
  <si>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</si>
  <si>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</si>
  <si>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</si>
  <si>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</si>
  <si>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</si>
  <si>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</si>
  <si>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</si>
  <si>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</si>
  <si>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</si>
  <si>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</si>
  <si>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</si>
  <si>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</si>
  <si>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</si>
  <si>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</si>
  <si>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</si>
  <si>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</si>
  <si>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</si>
  <si>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</si>
  <si>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</si>
  <si>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</si>
  <si>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</si>
  <si>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</si>
  <si>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</si>
  <si>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</si>
  <si>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</si>
  <si>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</si>
  <si>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</si>
  <si>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</si>
  <si>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</si>
  <si>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</si>
  <si>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</si>
  <si>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</si>
  <si>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</si>
  <si>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</si>
  <si>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</si>
  <si>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</si>
  <si>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</si>
  <si>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</si>
  <si>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</si>
  <si>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</si>
  <si>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</si>
  <si>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</si>
  <si>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</si>
  <si>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</si>
  <si>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</si>
  <si>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</si>
  <si>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</si>
  <si>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</si>
  <si>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</si>
  <si>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</si>
  <si>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</si>
  <si>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</si>
  <si>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</si>
  <si>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</si>
  <si>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</si>
  <si>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</si>
  <si>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</si>
  <si>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</si>
  <si>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</si>
  <si>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</si>
  <si>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</si>
  <si>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</si>
  <si>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</si>
  <si>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</si>
  <si>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</si>
  <si>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</si>
  <si>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</si>
  <si>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</si>
  <si>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</si>
  <si>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</si>
  <si>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</si>
  <si>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</si>
  <si>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</si>
  <si>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</si>
  <si>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</si>
  <si>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</si>
  <si>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</si>
  <si>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</si>
  <si>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</si>
  <si>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</si>
  <si>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</si>
  <si>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</si>
  <si>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</si>
  <si>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</si>
  <si>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</si>
  <si>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</si>
  <si>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</si>
  <si>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</si>
  <si>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</si>
  <si>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</si>
  <si>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</si>
  <si>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</si>
  <si>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</si>
  <si>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</si>
  <si>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</si>
  <si>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</si>
  <si>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</si>
  <si>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</si>
  <si>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</si>
  <si>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</si>
  <si>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</si>
  <si>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</si>
  <si>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</si>
  <si>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</si>
  <si>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</si>
  <si>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</si>
  <si>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</si>
  <si>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</si>
  <si>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</si>
  <si>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</si>
  <si>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</si>
  <si>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</si>
  <si>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</si>
  <si>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</si>
  <si>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</si>
  <si>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</si>
  <si>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</si>
  <si>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</si>
  <si>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</si>
  <si>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</si>
  <si>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</si>
  <si>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</si>
  <si>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</si>
  <si>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</si>
  <si>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</si>
  <si>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</si>
  <si>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</si>
  <si>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</si>
  <si>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</si>
  <si>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</si>
  <si>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</si>
  <si>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</si>
  <si>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</si>
  <si>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</si>
  <si>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</si>
  <si>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</si>
  <si>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</si>
  <si>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</si>
  <si>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</si>
  <si>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</si>
  <si>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</si>
  <si>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</si>
  <si>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</si>
  <si>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</si>
  <si>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</si>
  <si>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</si>
  <si>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</si>
  <si>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</si>
  <si>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</si>
  <si>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</si>
  <si>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</si>
  <si>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</si>
  <si>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</si>
  <si>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</si>
  <si>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</si>
  <si>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</si>
  <si>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</si>
  <si>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</si>
  <si>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</si>
  <si>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</si>
  <si>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</si>
  <si>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</si>
  <si>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</si>
  <si>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</si>
  <si>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</si>
  <si>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</si>
  <si>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</si>
  <si>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</si>
  <si>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</si>
  <si>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</si>
  <si>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</si>
  <si>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</si>
  <si>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</si>
  <si>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</si>
  <si>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</si>
  <si>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</si>
  <si>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</si>
  <si>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</si>
  <si>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</si>
  <si>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</si>
  <si>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</si>
  <si>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</si>
  <si>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</si>
  <si>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</si>
  <si>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</si>
  <si>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</si>
  <si>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</si>
  <si>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</si>
  <si>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</si>
  <si>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</si>
  <si>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</si>
  <si>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</si>
  <si>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</si>
  <si>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</si>
  <si>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</si>
  <si>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</si>
  <si>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</si>
  <si>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</si>
  <si>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</si>
  <si>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</si>
  <si>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</si>
  <si>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</si>
  <si>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</si>
  <si>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</si>
  <si>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</si>
  <si>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</si>
  <si>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</si>
  <si>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</si>
  <si>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</si>
  <si>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</si>
  <si>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</si>
  <si>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</si>
  <si>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</si>
  <si>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</si>
  <si>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</si>
  <si>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</si>
  <si>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</si>
  <si>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</si>
  <si>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</si>
  <si>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</si>
  <si>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</si>
  <si>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</si>
  <si>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</si>
  <si>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</si>
  <si>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</si>
  <si>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</si>
  <si>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</si>
  <si>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</si>
  <si>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</si>
  <si>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</si>
  <si>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</si>
  <si>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</si>
  <si>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</si>
  <si>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</si>
  <si>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</si>
  <si>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</si>
  <si>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</si>
  <si>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</si>
  <si>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</si>
  <si>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</si>
  <si>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</si>
  <si>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</si>
  <si>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</si>
  <si>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</si>
  <si>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</si>
  <si>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</si>
  <si>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</si>
  <si>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</si>
  <si>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</si>
  <si>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</si>
  <si>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</si>
  <si>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</si>
  <si>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</si>
  <si>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</si>
  <si>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</si>
  <si>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</si>
  <si>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</si>
  <si>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</si>
  <si>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</si>
  <si>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</si>
  <si>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</si>
  <si>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</si>
  <si>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</si>
  <si>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</si>
  <si>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</si>
  <si>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</si>
  <si>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</si>
  <si>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</si>
  <si>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</si>
  <si>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</si>
  <si>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</si>
  <si>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</si>
  <si>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</si>
  <si>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</si>
  <si>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</si>
  <si>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</si>
  <si>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</si>
  <si>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</si>
  <si>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</si>
  <si>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</si>
  <si>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</si>
  <si>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</si>
  <si>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</si>
  <si>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</si>
  <si>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</si>
  <si>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</si>
  <si>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</si>
  <si>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</si>
  <si>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</si>
  <si>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</si>
  <si>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</si>
  <si>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</si>
  <si>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</si>
  <si>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</si>
  <si>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</si>
  <si>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</si>
  <si>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</si>
  <si>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</si>
  <si>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</si>
  <si>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</si>
  <si>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</si>
  <si>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</si>
  <si>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</si>
  <si>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</si>
  <si>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</si>
  <si>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</si>
  <si>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</si>
  <si>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</si>
  <si>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</si>
  <si>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</si>
  <si>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</si>
  <si>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</si>
  <si>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</si>
  <si>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</si>
  <si>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</si>
  <si>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</si>
  <si>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</si>
  <si>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</si>
  <si>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</si>
  <si>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</si>
  <si>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</si>
  <si>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</si>
  <si>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</si>
  <si>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</si>
  <si>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</si>
  <si>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</si>
  <si>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</si>
  <si>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</si>
  <si>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</si>
  <si>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</si>
  <si>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</si>
  <si>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</si>
  <si>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</si>
  <si>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</si>
  <si>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</si>
  <si>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</si>
  <si>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</si>
  <si>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</si>
  <si>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</si>
  <si>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</si>
  <si>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</si>
  <si>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</si>
  <si>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</si>
  <si>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</si>
  <si>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</si>
  <si>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</si>
  <si>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</si>
  <si>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</si>
  <si>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</si>
  <si>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</si>
  <si>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</si>
  <si>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</si>
  <si>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</si>
  <si>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</si>
  <si>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</si>
  <si>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</si>
  <si>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</si>
  <si>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</si>
  <si>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</si>
  <si>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</si>
  <si>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</si>
  <si>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</si>
  <si>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</si>
  <si>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</si>
  <si>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</si>
  <si>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</si>
  <si>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</si>
  <si>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</si>
  <si>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</si>
  <si>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</si>
  <si>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</si>
  <si>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</si>
  <si>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</si>
  <si>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</si>
  <si>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</si>
  <si>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</si>
  <si>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</si>
  <si>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</si>
  <si>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</si>
  <si>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</si>
  <si>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</si>
  <si>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</si>
  <si>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</si>
  <si>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</si>
  <si>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</si>
  <si>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</si>
  <si>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</si>
  <si>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</si>
  <si>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</si>
  <si>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</si>
  <si>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</si>
  <si>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</si>
  <si>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</si>
  <si>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</si>
  <si>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</si>
  <si>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</si>
  <si>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</si>
  <si>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</si>
  <si>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</si>
  <si>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</si>
  <si>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</si>
  <si>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</si>
  <si>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</si>
  <si>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</si>
  <si>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</si>
  <si>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</si>
  <si>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</si>
  <si>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</si>
  <si>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</si>
  <si>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</si>
  <si>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</si>
  <si>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</si>
  <si>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</si>
  <si>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</si>
  <si>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</si>
  <si>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</si>
  <si>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</si>
  <si>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</si>
  <si>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</si>
  <si>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</si>
  <si>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</si>
  <si>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</si>
  <si>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</si>
  <si>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</si>
  <si>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</si>
  <si>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</si>
  <si>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</si>
  <si>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</si>
  <si>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</si>
  <si>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</si>
  <si>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</si>
  <si>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</si>
  <si>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</si>
  <si>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</si>
  <si>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</si>
  <si>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</si>
  <si>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</si>
  <si>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</si>
  <si>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</si>
  <si>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</si>
  <si>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</si>
  <si>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</si>
  <si>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</si>
  <si>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</si>
  <si>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</si>
  <si>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</si>
  <si>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</si>
  <si>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</si>
  <si>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</si>
  <si>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</si>
  <si>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</si>
  <si>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</si>
  <si>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</si>
  <si>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</si>
  <si>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</si>
  <si>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</si>
  <si>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</si>
  <si>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</si>
  <si>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</si>
  <si>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</si>
  <si>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</si>
  <si>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</si>
  <si>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</si>
  <si>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</si>
  <si>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</si>
  <si>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</si>
  <si>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</si>
  <si>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</si>
  <si>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</si>
  <si>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</si>
  <si>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</si>
  <si>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</si>
  <si>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</si>
  <si>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</si>
  <si>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</si>
  <si>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</si>
  <si>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</si>
  <si>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</si>
  <si>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</si>
  <si>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</si>
  <si>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</si>
  <si>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</si>
  <si>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</si>
  <si>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</si>
  <si>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</si>
  <si>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</si>
  <si>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</si>
  <si>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</si>
  <si>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</si>
  <si>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</si>
  <si>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</si>
  <si>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</si>
  <si>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</si>
  <si>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</si>
  <si>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</si>
  <si>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</si>
  <si>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</si>
  <si>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</si>
  <si>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</si>
  <si>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</si>
  <si>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</si>
  <si>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</si>
  <si>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</si>
  <si>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</si>
  <si>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</si>
  <si>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</si>
  <si>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</si>
  <si>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</si>
  <si>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</si>
  <si>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</si>
  <si>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</si>
  <si>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</si>
  <si>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</si>
  <si>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</si>
  <si>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</si>
  <si>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</si>
  <si>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</si>
  <si>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</si>
  <si>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</si>
  <si>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</si>
  <si>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</si>
  <si>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</si>
  <si>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</si>
  <si>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</si>
  <si>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</si>
  <si>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</si>
  <si>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</si>
  <si>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</si>
  <si>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</si>
  <si>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</si>
  <si>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</si>
  <si>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</si>
  <si>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</si>
  <si>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</si>
  <si>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</si>
  <si>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</si>
  <si>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</si>
  <si>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</si>
  <si>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</si>
  <si>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</si>
  <si>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</si>
  <si>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</si>
  <si>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</si>
  <si>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</si>
  <si>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</si>
  <si>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</si>
  <si>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</si>
  <si>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</si>
  <si>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</si>
  <si>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</si>
  <si>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</si>
  <si>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</si>
  <si>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</si>
  <si>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</si>
  <si>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</si>
  <si>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</si>
  <si>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</si>
  <si>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</si>
  <si>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</si>
  <si>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</si>
  <si>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</si>
  <si>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</si>
  <si>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</si>
  <si>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</si>
  <si>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</si>
  <si>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</si>
  <si>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</si>
  <si>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</si>
  <si>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</si>
  <si>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</si>
  <si>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</si>
  <si>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</si>
  <si>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</si>
  <si>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</si>
  <si>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</si>
  <si>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</si>
  <si>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</si>
  <si>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</si>
  <si>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</si>
  <si>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</si>
  <si>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</si>
  <si>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</si>
  <si>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</si>
  <si>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</si>
  <si>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</si>
  <si>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</si>
  <si>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</si>
  <si>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</si>
  <si>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</si>
  <si>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</si>
  <si>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</si>
  <si>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</si>
  <si>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</si>
  <si>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</si>
  <si>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</si>
  <si>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</si>
  <si>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</si>
  <si>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</si>
  <si>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</si>
  <si>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</si>
  <si>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</si>
  <si>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</si>
  <si>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</si>
  <si>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</si>
  <si>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</si>
  <si>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</si>
  <si>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</si>
  <si>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</si>
  <si>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</si>
  <si>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</si>
  <si>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</si>
  <si>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</si>
  <si>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</si>
  <si>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</si>
  <si>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</si>
  <si>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</si>
  <si>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</si>
  <si>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</si>
  <si>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</si>
  <si>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</si>
  <si>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</si>
  <si>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</si>
  <si>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</si>
  <si>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</si>
  <si>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</si>
  <si>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</si>
  <si>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</si>
  <si>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</si>
  <si>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</si>
  <si>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</si>
  <si>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</si>
  <si>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</si>
  <si>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</si>
  <si>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</si>
  <si>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</si>
  <si>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</si>
  <si>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</si>
  <si>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</si>
  <si>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</si>
  <si>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</si>
  <si>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</si>
  <si>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</si>
  <si>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</si>
  <si>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</si>
  <si>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</si>
  <si>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</si>
  <si>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</si>
  <si>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</si>
  <si>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</si>
  <si>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</si>
  <si>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</si>
  <si>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</si>
  <si>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</si>
  <si>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</si>
  <si>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</si>
  <si>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</si>
  <si>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</si>
  <si>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</si>
  <si>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</si>
  <si>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</si>
  <si>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</si>
  <si>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</si>
  <si>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</si>
  <si>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</si>
  <si>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</si>
  <si>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</si>
  <si>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</si>
  <si>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</si>
  <si>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</si>
  <si>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</si>
  <si>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</si>
  <si>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</si>
  <si>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</si>
  <si>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</si>
  <si>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</si>
  <si>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</si>
  <si>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</si>
  <si>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</si>
  <si>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</si>
  <si>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</si>
  <si>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</si>
  <si>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</si>
  <si>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</si>
  <si>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</si>
  <si>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</si>
  <si>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</si>
  <si>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</si>
  <si>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</si>
  <si>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</si>
  <si>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</si>
  <si>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</si>
  <si>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</si>
  <si>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</si>
  <si>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</si>
  <si>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</si>
  <si>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</si>
  <si>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</si>
  <si>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</si>
  <si>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</si>
  <si>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</si>
  <si>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</si>
  <si>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</si>
  <si>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</si>
  <si>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</si>
  <si>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</si>
  <si>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</si>
  <si>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</si>
  <si>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</si>
  <si>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</si>
  <si>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</si>
  <si>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</si>
  <si>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</si>
  <si>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</si>
  <si>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</si>
  <si>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</si>
  <si>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</si>
  <si>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</si>
  <si>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</si>
  <si>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</si>
  <si>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</si>
  <si>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</si>
  <si>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</si>
  <si>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</si>
  <si>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</si>
  <si>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</si>
  <si>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</si>
  <si>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</si>
  <si>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</si>
  <si>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</si>
  <si>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</si>
  <si>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</si>
  <si>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</si>
  <si>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</si>
  <si>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</si>
  <si>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</si>
  <si>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</si>
  <si>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</si>
  <si>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</si>
  <si>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</si>
  <si>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</si>
  <si>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</si>
  <si>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</si>
  <si>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</si>
  <si>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</si>
  <si>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</si>
  <si>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</si>
  <si>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</si>
  <si>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</si>
  <si>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</si>
  <si>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</si>
  <si>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</si>
  <si>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</si>
  <si>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</si>
  <si>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</si>
  <si>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</si>
  <si>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</si>
  <si>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</si>
  <si>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</si>
  <si>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</si>
  <si>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</si>
  <si>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</si>
  <si>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</si>
  <si>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</si>
  <si>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</si>
  <si>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</si>
  <si>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</si>
  <si>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</si>
  <si>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</si>
  <si>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</si>
  <si>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</si>
  <si>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</si>
  <si>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</si>
  <si>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</si>
  <si>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</si>
  <si>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</si>
  <si>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</si>
  <si>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</si>
  <si>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</si>
  <si>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</si>
  <si>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</si>
  <si>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</si>
  <si>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</si>
  <si>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</si>
  <si>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</si>
  <si>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</si>
  <si>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</si>
  <si>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</si>
  <si>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</si>
  <si>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</si>
  <si>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</si>
  <si>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</si>
  <si>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</si>
  <si>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</si>
  <si>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</si>
  <si>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</si>
  <si>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</si>
  <si>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</si>
  <si>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</si>
  <si>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</si>
  <si>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</si>
  <si>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</si>
  <si>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</si>
  <si>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</si>
  <si>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</si>
  <si>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</si>
  <si>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</si>
  <si>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</si>
  <si>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</si>
  <si>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</si>
  <si>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</si>
  <si>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</si>
  <si>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</si>
  <si>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</si>
  <si>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</si>
  <si>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</si>
  <si>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</si>
  <si>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</si>
  <si>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</si>
  <si>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</si>
  <si>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</si>
  <si>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</si>
  <si>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</si>
  <si>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</si>
  <si>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</si>
  <si>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</si>
  <si>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</si>
  <si>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</si>
  <si>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</si>
  <si>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</si>
  <si>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</si>
  <si>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</si>
  <si>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</si>
  <si>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</si>
  <si>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</si>
  <si>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</si>
  <si>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</si>
  <si>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</si>
  <si>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</si>
  <si>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</si>
  <si>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</si>
  <si>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</si>
  <si>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</si>
  <si>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</si>
  <si>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</si>
  <si>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</si>
  <si>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</si>
  <si>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</si>
  <si>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</si>
  <si>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</si>
  <si>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</si>
  <si>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</si>
  <si>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</si>
  <si>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</si>
  <si>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</si>
  <si>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</si>
  <si>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</si>
  <si>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</si>
  <si>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</si>
  <si>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</si>
  <si>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</si>
  <si>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</si>
  <si>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</si>
  <si>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</si>
  <si>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</si>
  <si>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</si>
  <si>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</si>
  <si>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</si>
  <si>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</si>
  <si>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</si>
  <si>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</si>
  <si>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</si>
  <si>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</si>
  <si>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</si>
  <si>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</si>
  <si>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</si>
  <si>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</si>
  <si>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</si>
  <si>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</si>
  <si>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</si>
  <si>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</si>
  <si>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</si>
  <si>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</si>
  <si>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</si>
  <si>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</si>
  <si>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</si>
  <si>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</si>
  <si>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</si>
  <si>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</si>
  <si>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</si>
  <si>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</si>
  <si>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</si>
  <si>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</si>
  <si>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</si>
  <si>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</si>
  <si>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</si>
  <si>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</si>
  <si>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</si>
  <si>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</si>
  <si>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</si>
  <si>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</si>
  <si>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</si>
  <si>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</si>
  <si>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</si>
  <si>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</si>
  <si>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</si>
  <si>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</si>
  <si>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</si>
  <si>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</si>
  <si>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</si>
  <si>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</si>
  <si>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</si>
  <si>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</si>
  <si>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</si>
  <si>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</si>
  <si>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</si>
  <si>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</si>
  <si>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</si>
  <si>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</si>
  <si>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</si>
  <si>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</si>
  <si>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</si>
  <si>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</si>
  <si>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</si>
  <si>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</si>
  <si>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</si>
  <si>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</si>
  <si>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</si>
  <si>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</si>
  <si>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</si>
  <si>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</si>
  <si>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</si>
  <si>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</si>
  <si>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</si>
  <si>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</si>
  <si>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</si>
  <si>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</si>
  <si>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</si>
  <si>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</si>
  <si>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</si>
  <si>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</si>
  <si>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</si>
  <si>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</si>
  <si>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</si>
  <si>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</si>
  <si>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</si>
  <si>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</si>
  <si>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</si>
  <si>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</si>
  <si>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</si>
  <si>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</si>
  <si>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</si>
  <si>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</si>
  <si>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</si>
  <si>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</si>
  <si>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</si>
  <si>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</si>
  <si>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</si>
  <si>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</si>
  <si>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</si>
  <si>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</si>
  <si>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</si>
  <si>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</si>
  <si>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</si>
  <si>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</si>
  <si>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</si>
  <si>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</si>
  <si>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</si>
  <si>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</si>
  <si>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</si>
  <si>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</si>
  <si>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</si>
  <si>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</si>
  <si>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</si>
  <si>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</si>
  <si>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</si>
  <si>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</si>
  <si>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</si>
  <si>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</si>
  <si>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</si>
  <si>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</si>
  <si>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</si>
  <si>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</si>
  <si>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</si>
  <si>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</si>
  <si>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</si>
  <si>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</si>
  <si>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</si>
  <si>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</si>
  <si>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</si>
  <si>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</si>
  <si>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</si>
  <si>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</si>
  <si>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</si>
  <si>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</si>
  <si>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</si>
  <si>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</si>
  <si>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</si>
  <si>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</si>
  <si>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</si>
  <si>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</si>
  <si>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</si>
  <si>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</si>
  <si>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</si>
  <si>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</si>
  <si>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</si>
  <si>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</si>
  <si>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</si>
  <si>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</si>
  <si>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</si>
  <si>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</si>
  <si>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</si>
  <si>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</si>
  <si>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</si>
  <si>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</si>
  <si>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</si>
  <si>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</si>
  <si>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</si>
  <si>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</si>
  <si>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</si>
  <si>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</si>
  <si>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</si>
  <si>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</si>
  <si>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</si>
  <si>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</si>
  <si>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</si>
  <si>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</si>
  <si>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</si>
  <si>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</si>
  <si>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</si>
  <si>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</si>
  <si>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</si>
  <si>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</si>
  <si>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</si>
  <si>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</si>
  <si>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</si>
  <si>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</si>
  <si>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</si>
  <si>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</si>
  <si>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</si>
  <si>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</si>
  <si>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</si>
  <si>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</si>
  <si>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</si>
  <si>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</si>
  <si>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</si>
  <si>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</si>
  <si>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</si>
  <si>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</si>
  <si>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</si>
  <si>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</si>
  <si>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</si>
  <si>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</si>
  <si>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</si>
  <si>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</si>
  <si>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</si>
  <si>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</si>
  <si>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</si>
  <si>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</si>
  <si>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</si>
  <si>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</si>
  <si>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</si>
  <si>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</si>
  <si>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</si>
  <si>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</si>
  <si>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</si>
  <si>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</si>
  <si>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</si>
  <si>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</si>
  <si>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</si>
  <si>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</si>
  <si>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</si>
  <si>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</si>
  <si>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</si>
  <si>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</si>
  <si>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</si>
  <si>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</si>
  <si>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</si>
  <si>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</si>
  <si>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</si>
  <si>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</si>
  <si>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</si>
  <si>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</si>
  <si>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</si>
  <si>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</si>
  <si>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</si>
  <si>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</si>
  <si>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</si>
  <si>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</si>
  <si>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</si>
  <si>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</si>
  <si>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</si>
  <si>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</si>
  <si>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</si>
  <si>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</si>
  <si>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</si>
  <si>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</si>
  <si>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</si>
  <si>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</si>
  <si>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</si>
  <si>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</si>
  <si>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</si>
  <si>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</si>
  <si>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</si>
  <si>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</si>
  <si>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</si>
  <si>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</si>
  <si>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</si>
  <si>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</si>
  <si>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</si>
  <si>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</si>
  <si>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</si>
  <si>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</si>
  <si>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</si>
  <si>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</si>
  <si>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</si>
  <si>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</si>
  <si>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</si>
  <si>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</si>
  <si>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</si>
  <si>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</si>
  <si>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</si>
  <si>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</si>
  <si>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</si>
  <si>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</si>
  <si>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</si>
  <si>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</si>
  <si>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</si>
  <si>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</si>
  <si>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</si>
  <si>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</si>
  <si>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</si>
  <si>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</si>
  <si>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</si>
  <si>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</si>
  <si>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</si>
  <si>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</si>
  <si>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</si>
  <si>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</si>
  <si>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</si>
  <si>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</si>
  <si>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</si>
  <si>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</si>
  <si>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</si>
  <si>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</si>
  <si>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</si>
  <si>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</si>
  <si>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</si>
  <si>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</si>
  <si>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</si>
  <si>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</si>
  <si>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</si>
  <si>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</si>
  <si>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</si>
  <si>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</si>
  <si>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</si>
  <si>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</si>
  <si>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</si>
  <si>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</si>
  <si>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</si>
  <si>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</si>
  <si>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</si>
  <si>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</si>
  <si>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</si>
  <si>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</si>
  <si>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</si>
  <si>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</si>
  <si>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</si>
  <si>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</si>
  <si>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</si>
  <si>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</si>
  <si>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</si>
  <si>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</si>
  <si>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</si>
  <si>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</si>
  <si>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</si>
  <si>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</si>
  <si>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</si>
  <si>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</si>
  <si>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</si>
  <si>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</si>
  <si>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</si>
  <si>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</si>
  <si>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</si>
  <si>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</si>
  <si>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</si>
  <si>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</si>
  <si>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</si>
  <si>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</si>
  <si>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</si>
  <si>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</si>
  <si>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</si>
  <si>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</si>
  <si>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</si>
  <si>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</si>
  <si>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</si>
  <si>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</si>
  <si>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</si>
  <si>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</si>
  <si>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</si>
  <si>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</si>
  <si>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</si>
  <si>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</si>
  <si>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</si>
  <si>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</si>
  <si>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</si>
  <si>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</si>
  <si>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</si>
  <si>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</si>
  <si>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</si>
  <si>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</si>
  <si>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</si>
  <si>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</si>
  <si>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</si>
  <si>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</si>
  <si>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</si>
  <si>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</si>
  <si>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</si>
  <si>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</si>
  <si>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</si>
  <si>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</si>
  <si>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</si>
  <si>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</si>
  <si>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</si>
  <si>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</si>
  <si>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</si>
  <si>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</si>
  <si>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</si>
  <si>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</si>
  <si>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</si>
  <si>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</si>
  <si>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</si>
  <si>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</si>
  <si>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</si>
  <si>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</si>
  <si>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</si>
  <si>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</si>
  <si>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</si>
  <si>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</si>
  <si>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</si>
  <si>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</si>
  <si>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</si>
  <si>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</si>
  <si>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</si>
  <si>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</si>
  <si>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</si>
  <si>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</si>
  <si>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</si>
  <si>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</si>
  <si>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</si>
  <si>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</si>
  <si>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</si>
  <si>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</si>
  <si>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</si>
  <si>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</si>
  <si>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</si>
  <si>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</si>
  <si>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</si>
  <si>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</si>
  <si>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</si>
  <si>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</si>
  <si>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</si>
  <si>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</si>
  <si>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</si>
  <si>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</si>
  <si>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</si>
  <si>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</si>
  <si>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</si>
  <si>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</si>
  <si>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</si>
  <si>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</si>
  <si>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</si>
  <si>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</si>
  <si>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</si>
  <si>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</si>
  <si>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</si>
  <si>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</si>
  <si>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</si>
  <si>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</si>
  <si>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</si>
  <si>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</si>
  <si>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</si>
  <si>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</si>
  <si>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</si>
  <si>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</si>
  <si>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</si>
  <si>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</si>
  <si>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</si>
  <si>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</si>
  <si>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</si>
  <si>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</si>
  <si>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</si>
  <si>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Titanium Industries Inc.</t>
  </si>
  <si>
    <t>Metals distributor, titanium, stainless steel, nickel base alloys, aluminum and specialty steels</t>
  </si>
  <si>
    <t>DUNS</t>
  </si>
  <si>
    <t>926167164</t>
  </si>
  <si>
    <t>18 Green Pond Road, Rockaway, NJ 07866</t>
  </si>
  <si>
    <t>Thomas Deming</t>
  </si>
  <si>
    <t>tdeming@titanium.com</t>
  </si>
  <si>
    <t>973-983-6229</t>
  </si>
  <si>
    <t>Compliance Officer</t>
  </si>
  <si>
    <t>3 titanium alloys have 2% tin from virgin and recycled materials</t>
  </si>
  <si>
    <t>Hastelloy alloys have 3-4% tungsten from virgin and recycled materials</t>
  </si>
  <si>
    <t>3 titanium alloys have 2% tin</t>
  </si>
  <si>
    <t>Hastelloy alloys have 3-4% tungsten</t>
  </si>
  <si>
    <t>combination of virgin and recycled materials</t>
  </si>
  <si>
    <t>Supplier CMRT</t>
  </si>
  <si>
    <t>Not a public company or producer of specialty metals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</si>
</sst>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deming@titaniu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deming@titaniu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5" customHeight="1">
      <c r="A29" s="357"/>
      <c r="B29" s="370"/>
      <c r="C29" s="364"/>
      <c r="D29" s="367"/>
      <c r="E29" s="355"/>
      <c r="F29" s="196" t="s">
        <v>61</v>
      </c>
      <c r="G29" s="34"/>
    </row>
    <row r="30" spans="1:7" ht="62.4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t="s">
        <v>15607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15608</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15609</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15610</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15611</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15612</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15613</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15614</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15612</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15613</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44324</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t="s">
        <v>15615</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t="s">
        <v>15616</v>
      </c>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t="s">
        <v>489</v>
      </c>
      <c r="E32" s="403"/>
      <c r="F32" s="58"/>
      <c r="G32" s="386"/>
      <c r="H32" s="387"/>
      <c r="I32" s="387"/>
      <c r="J32" s="388"/>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t="s">
        <v>15617</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t="s">
        <v>489</v>
      </c>
      <c r="E34" s="385"/>
      <c r="F34" s="58"/>
      <c r="G34" s="386"/>
      <c r="H34" s="387"/>
      <c r="I34" s="387"/>
      <c r="J34" s="388"/>
      <c r="K34" s="47"/>
      <c r="L34" s="142"/>
      <c r="M34" s="130"/>
      <c r="N34" s="130"/>
      <c r="O34" s="131"/>
      <c r="P34" s="144" t="str">
        <f>IF(D$34="No","","(*)")</f>
        <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t="s">
        <v>15618</v>
      </c>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t="s">
        <v>489</v>
      </c>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t="s">
        <v>489</v>
      </c>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t="s">
        <v>489</v>
      </c>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t="s">
        <v>489</v>
      </c>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488</v>
      </c>
      <c r="E51" s="385"/>
      <c r="F51" s="58"/>
      <c r="G51" s="386" t="s">
        <v>15619</v>
      </c>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488</v>
      </c>
      <c r="E53" s="385"/>
      <c r="F53" s="58"/>
      <c r="G53" s="386" t="s">
        <v>15619</v>
      </c>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t="s">
        <v>491</v>
      </c>
      <c r="E56" s="406"/>
      <c r="F56" s="58"/>
      <c r="G56" s="386" t="s">
        <v>2381</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t="s">
        <v>2511</v>
      </c>
      <c r="E57" s="406"/>
      <c r="F57" s="58"/>
      <c r="G57" s="386" t="s">
        <v>15620</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t="s">
        <v>491</v>
      </c>
      <c r="E58" s="406"/>
      <c r="F58" s="58"/>
      <c r="G58" s="386" t="s">
        <v>2381</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t="s">
        <v>2511</v>
      </c>
      <c r="E59" s="406"/>
      <c r="F59" s="58"/>
      <c r="G59" s="386" t="s">
        <v>15620</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t="s">
        <v>489</v>
      </c>
      <c r="E62" s="403"/>
      <c r="F62" s="58"/>
      <c r="G62" s="386" t="s">
        <v>2381</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489</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t="s">
        <v>489</v>
      </c>
      <c r="E64" s="385"/>
      <c r="F64" s="58"/>
      <c r="G64" s="386" t="s">
        <v>2381</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489</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t="s">
        <v>489</v>
      </c>
      <c r="E68" s="385"/>
      <c r="F68" s="59"/>
      <c r="G68" s="386" t="s">
        <v>2381</v>
      </c>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t="s">
        <v>489</v>
      </c>
      <c r="E70" s="385"/>
      <c r="F70" s="59"/>
      <c r="G70" s="386" t="s">
        <v>2381</v>
      </c>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489</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489</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489</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489</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t="s">
        <v>489</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t="s">
        <v>15621</v>
      </c>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Normal="100" zoomScalePageLayoutView="55" workbookViewId="0">
      <pane ySplit="4" topLeftCell="A5" activePane="bottomLeft" state="frozen"/>
      <selection pane="bottomLeft" activeCell="C10" sqref="C10"/>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219" t="s">
        <v>1034</v>
      </c>
      <c r="D5" s="278"/>
      <c r="E5" s="215" t="str">
        <f ca="1">IF(ISERROR($V5),"",OFFSET('Smelter Look-up'!$D$4,$V5-4,0)&amp;"")</f>
        <v>PERU</v>
      </c>
      <c r="F5" s="215" t="str">
        <f ca="1">IF(ISERROR($V5),"",OFFSET('Smelter Look-up'!$E$4,$V5-4,0))</f>
        <v>CID001182</v>
      </c>
      <c r="G5" s="215" t="str">
        <f ca="1">IF(C5=$X$4,"Enter smelter details",IF(ISERROR($V5),"",OFFSET('Smelter Look-up'!$F$4,$V5-4,0)))</f>
        <v>RMI</v>
      </c>
      <c r="H5" s="216">
        <f ca="1">IF(ISERROR($V5),"",OFFSET('Smelter Look-up'!$G$4,$V5-4,0))</f>
        <v>0</v>
      </c>
      <c r="I5" s="217" t="str">
        <f ca="1">IF(ISERROR($V5),"",OFFSET('Smelter Look-up'!$H$4,$V5-4,0))</f>
        <v>Paracas</v>
      </c>
      <c r="J5" s="217" t="str">
        <f ca="1">IF(ISERROR($V5),"",OFFSET('Smelter Look-up'!$I$4,$V5-4,0))</f>
        <v>Ika</v>
      </c>
      <c r="K5" s="268"/>
      <c r="L5" s="268"/>
      <c r="M5" s="268"/>
      <c r="N5" s="268"/>
      <c r="O5" s="268"/>
      <c r="P5" s="218"/>
      <c r="Q5" s="269"/>
      <c r="R5" s="215" t="str">
        <f ca="1">IF(ISERROR($V5),"",OFFSET('Smelter Look-up'!$C$4,$V5-4,0)&amp;"")</f>
        <v>Minsur</v>
      </c>
      <c r="S5" s="222" t="str">
        <f t="shared" ref="S5" ca="1" si="0">IF(B5="","",IF(ISERROR(MATCH($E5,CL,0)),"Unknown",INDIRECT("'C'!$A$"&amp;MATCH($E5,CL,0)+1)))</f>
        <v>PE</v>
      </c>
      <c r="T5" s="222" t="str">
        <f ca="1">IF(B5="","",IF(ISERROR(MATCH($J5,SorP!$B$1:$B$6230,0)),"",INDIRECT("'SorP'!$A$"&amp;MATCH($J5,SorP!$B$1:$B$6230,0))))</f>
        <v>PE-ICA</v>
      </c>
      <c r="U5" s="238"/>
      <c r="V5" s="270">
        <f>IF(C5="",NA(),MATCH($B5&amp;$C5,'Smelter Look-up'!$J:$J,0))</f>
        <v>460</v>
      </c>
      <c r="W5" s="271"/>
      <c r="X5" s="271">
        <f t="shared" ref="X5" ca="1" si="1">IF(AND(C5="Smelter not listed",OR(LEN(D5)=0,LEN(E5)=0)),1,0)</f>
        <v>0</v>
      </c>
      <c r="Y5" s="271"/>
      <c r="Z5" s="271"/>
      <c r="AB5" s="273" t="str">
        <f t="shared" ref="AB5" si="2">B5&amp;C5</f>
        <v>TinMinsur</v>
      </c>
    </row>
    <row r="6" spans="1:34" s="272" customFormat="1" ht="20.100000000000001" customHeight="1">
      <c r="A6" s="324"/>
      <c r="B6" s="215" t="s">
        <v>1131</v>
      </c>
      <c r="C6" s="219" t="s">
        <v>12642</v>
      </c>
      <c r="D6" s="278"/>
      <c r="E6" s="215" t="str">
        <f ca="1">IF(ISERROR($V6),"",OFFSET('Smelter Look-up'!$D$4,$V6-4,0)&amp;"")</f>
        <v>BRAZIL</v>
      </c>
      <c r="F6" s="215" t="str">
        <f ca="1">IF(ISERROR($V6),"",OFFSET('Smelter Look-up'!$E$4,$V6-4,0))</f>
        <v>CID001173</v>
      </c>
      <c r="G6" s="215" t="str">
        <f ca="1">IF(C6=$X$4,"Enter smelter details",IF(ISERROR($V6),"",OFFSET('Smelter Look-up'!$F$4,$V6-4,0)))</f>
        <v>RMI</v>
      </c>
      <c r="H6" s="216">
        <f ca="1">IF(ISERROR($V6),"",OFFSET('Smelter Look-up'!$G$4,$V6-4,0))</f>
        <v>0</v>
      </c>
      <c r="I6" s="217" t="str">
        <f ca="1">IF(ISERROR($V6),"",OFFSET('Smelter Look-up'!$H$4,$V6-4,0))</f>
        <v>Bairro Guarapiranga</v>
      </c>
      <c r="J6" s="217" t="str">
        <f ca="1">IF(ISERROR($V6),"",OFFSET('Smelter Look-up'!$I$4,$V6-4,0))</f>
        <v>São Paulo</v>
      </c>
      <c r="K6" s="268"/>
      <c r="L6" s="268"/>
      <c r="M6" s="268"/>
      <c r="N6" s="268"/>
      <c r="O6" s="268"/>
      <c r="P6" s="218"/>
      <c r="Q6" s="269"/>
      <c r="R6" s="215" t="str">
        <f ca="1">IF(ISERROR($V6),"",OFFSET('Smelter Look-up'!$C$4,$V6-4,0)&amp;"")</f>
        <v>Mineracao Taboca S.A.</v>
      </c>
      <c r="S6" s="222" t="str">
        <f t="shared" ref="S6:S37" ca="1" si="3">IF(B6="","",IF(ISERROR(MATCH($E6,CL,0)),"Unknown",INDIRECT("'C'!$A$"&amp;MATCH($E6,CL,0)+1)))</f>
        <v>BR</v>
      </c>
      <c r="T6" s="222" t="str">
        <f ca="1">IF(B6="","",IF(ISERROR(MATCH($J6,SorP!$B$1:$B$6230,0)),"",INDIRECT("'SorP'!$A$"&amp;MATCH($J6,SorP!$B$1:$B$6230,0))))</f>
        <v>BR-SP</v>
      </c>
      <c r="U6" s="238"/>
      <c r="V6" s="270">
        <f>IF(C6="",NA(),MATCH($B6&amp;$C6,'Smelter Look-up'!$J:$J,0))</f>
        <v>456</v>
      </c>
      <c r="W6" s="271"/>
      <c r="X6" s="271">
        <f t="shared" ref="X6:X37" ca="1" si="4">IF(AND(C6="Smelter not listed",OR(LEN(D6)=0,LEN(E6)=0)),1,0)</f>
        <v>0</v>
      </c>
      <c r="Y6" s="271"/>
      <c r="Z6" s="271"/>
      <c r="AB6" s="273" t="str">
        <f t="shared" ref="AB6:AB37" si="5">B6&amp;C6</f>
        <v>TinMineracao Taboca S.A.</v>
      </c>
    </row>
    <row r="7" spans="1:34" s="272" customFormat="1" ht="20.100000000000001" customHeight="1">
      <c r="A7" s="324"/>
      <c r="B7" s="215" t="s">
        <v>1131</v>
      </c>
      <c r="C7" s="219" t="s">
        <v>13149</v>
      </c>
      <c r="D7" s="278"/>
      <c r="E7" s="215" t="str">
        <f ca="1">IF(ISERROR($V7),"",OFFSET('Smelter Look-up'!$D$4,$V7-4,0)&amp;"")</f>
        <v>BELGIUM</v>
      </c>
      <c r="F7" s="215" t="str">
        <f ca="1">IF(ISERROR($V7),"",OFFSET('Smelter Look-up'!$E$4,$V7-4,0))</f>
        <v>CID002773</v>
      </c>
      <c r="G7" s="215" t="str">
        <f ca="1">IF(C7=$X$4,"Enter smelter details",IF(ISERROR($V7),"",OFFSET('Smelter Look-up'!$F$4,$V7-4,0)))</f>
        <v>RMI</v>
      </c>
      <c r="H7" s="216">
        <f ca="1">IF(ISERROR($V7),"",OFFSET('Smelter Look-up'!$G$4,$V7-4,0))</f>
        <v>0</v>
      </c>
      <c r="I7" s="217" t="str">
        <f ca="1">IF(ISERROR($V7),"",OFFSET('Smelter Look-up'!$H$4,$V7-4,0))</f>
        <v>Beerse</v>
      </c>
      <c r="J7" s="217" t="str">
        <f ca="1">IF(ISERROR($V7),"",OFFSET('Smelter Look-up'!$I$4,$V7-4,0))</f>
        <v>Antwerpen</v>
      </c>
      <c r="K7" s="268"/>
      <c r="L7" s="268"/>
      <c r="M7" s="268"/>
      <c r="N7" s="268"/>
      <c r="O7" s="268"/>
      <c r="P7" s="218"/>
      <c r="Q7" s="269"/>
      <c r="R7" s="215" t="str">
        <f ca="1">IF(ISERROR($V7),"",OFFSET('Smelter Look-up'!$C$4,$V7-4,0)&amp;"")</f>
        <v>Metallo Belgium N.V.</v>
      </c>
      <c r="S7" s="222" t="str">
        <f t="shared" ca="1" si="3"/>
        <v>BE</v>
      </c>
      <c r="T7" s="222" t="str">
        <f ca="1">IF(B7="","",IF(ISERROR(MATCH($J7,SorP!$B$1:$B$6230,0)),"",INDIRECT("'SorP'!$A$"&amp;MATCH($J7,SorP!$B$1:$B$6230,0))))</f>
        <v>BE-VAN</v>
      </c>
      <c r="U7" s="238"/>
      <c r="V7" s="270">
        <f>IF(C7="",NA(),MATCH($B7&amp;$C7,'Smelter Look-up'!$J:$J,0))</f>
        <v>454</v>
      </c>
      <c r="W7" s="271"/>
      <c r="X7" s="271">
        <f t="shared" ca="1" si="4"/>
        <v>0</v>
      </c>
      <c r="Y7" s="271"/>
      <c r="Z7" s="271"/>
      <c r="AB7" s="273" t="str">
        <f t="shared" si="5"/>
        <v>TinMetallo Belgium N.V.</v>
      </c>
    </row>
    <row r="8" spans="1:34" s="272" customFormat="1" ht="20.100000000000001" customHeight="1">
      <c r="A8" s="324"/>
      <c r="B8" s="215" t="s">
        <v>1131</v>
      </c>
      <c r="C8" s="219" t="s">
        <v>815</v>
      </c>
      <c r="D8" s="278"/>
      <c r="E8" s="215" t="str">
        <f ca="1">IF(ISERROR($V8),"",OFFSET('Smelter Look-up'!$D$4,$V8-4,0)&amp;"")</f>
        <v>POLAND</v>
      </c>
      <c r="F8" s="215" t="str">
        <f ca="1">IF(ISERROR($V8),"",OFFSET('Smelter Look-up'!$E$4,$V8-4,0))</f>
        <v>CID000468</v>
      </c>
      <c r="G8" s="215" t="str">
        <f ca="1">IF(C8=$X$4,"Enter smelter details",IF(ISERROR($V8),"",OFFSET('Smelter Look-up'!$F$4,$V8-4,0)))</f>
        <v>RMI</v>
      </c>
      <c r="H8" s="216">
        <f ca="1">IF(ISERROR($V8),"",OFFSET('Smelter Look-up'!$G$4,$V8-4,0))</f>
        <v>0</v>
      </c>
      <c r="I8" s="217" t="str">
        <f ca="1">IF(ISERROR($V8),"",OFFSET('Smelter Look-up'!$H$4,$V8-4,0))</f>
        <v>Chmielów</v>
      </c>
      <c r="J8" s="217" t="str">
        <f ca="1">IF(ISERROR($V8),"",OFFSET('Smelter Look-up'!$I$4,$V8-4,0))</f>
        <v>Podkarpackie</v>
      </c>
      <c r="K8" s="268"/>
      <c r="L8" s="268"/>
      <c r="M8" s="268"/>
      <c r="N8" s="268"/>
      <c r="O8" s="268"/>
      <c r="P8" s="218"/>
      <c r="Q8" s="269"/>
      <c r="R8" s="215" t="str">
        <f ca="1">IF(ISERROR($V8),"",OFFSET('Smelter Look-up'!$C$4,$V8-4,0)&amp;"")</f>
        <v>Fenix Metals</v>
      </c>
      <c r="S8" s="222" t="str">
        <f t="shared" ca="1" si="3"/>
        <v>PL</v>
      </c>
      <c r="T8" s="222" t="str">
        <f ca="1">IF(B8="","",IF(ISERROR(MATCH($J8,SorP!$B$1:$B$6230,0)),"",INDIRECT("'SorP'!$A$"&amp;MATCH($J8,SorP!$B$1:$B$6230,0))))</f>
        <v>PL-18</v>
      </c>
      <c r="U8" s="238"/>
      <c r="V8" s="270">
        <f>IF(C8="",NA(),MATCH($B8&amp;$C8,'Smelter Look-up'!$J:$J,0))</f>
        <v>421</v>
      </c>
      <c r="W8" s="271"/>
      <c r="X8" s="271">
        <f t="shared" ca="1" si="4"/>
        <v>0</v>
      </c>
      <c r="Y8" s="271"/>
      <c r="Z8" s="271"/>
      <c r="AB8" s="273" t="str">
        <f t="shared" si="5"/>
        <v>TinFenix Metals</v>
      </c>
    </row>
    <row r="9" spans="1:34" s="272" customFormat="1" ht="20.100000000000001" customHeight="1">
      <c r="A9" s="324"/>
      <c r="B9" s="215" t="s">
        <v>1133</v>
      </c>
      <c r="C9" s="219" t="s">
        <v>1166</v>
      </c>
      <c r="D9" s="278"/>
      <c r="E9" s="215" t="str">
        <f ca="1">IF(ISERROR($V9),"",OFFSET('Smelter Look-up'!$D$4,$V9-4,0)&amp;"")</f>
        <v>UNITED STATES OF AMERICA</v>
      </c>
      <c r="F9" s="215" t="str">
        <f ca="1">IF(ISERROR($V9),"",OFFSET('Smelter Look-up'!$E$4,$V9-4,0))</f>
        <v>CID000105</v>
      </c>
      <c r="G9" s="215" t="str">
        <f ca="1">IF(C9=$X$4,"Enter smelter details",IF(ISERROR($V9),"",OFFSET('Smelter Look-up'!$F$4,$V9-4,0)))</f>
        <v>RMI</v>
      </c>
      <c r="H9" s="216">
        <f ca="1">IF(ISERROR($V9),"",OFFSET('Smelter Look-up'!$G$4,$V9-4,0))</f>
        <v>0</v>
      </c>
      <c r="I9" s="217" t="str">
        <f ca="1">IF(ISERROR($V9),"",OFFSET('Smelter Look-up'!$H$4,$V9-4,0))</f>
        <v>Huntsville</v>
      </c>
      <c r="J9" s="217" t="str">
        <f ca="1">IF(ISERROR($V9),"",OFFSET('Smelter Look-up'!$I$4,$V9-4,0))</f>
        <v>Alabama</v>
      </c>
      <c r="K9" s="268"/>
      <c r="L9" s="268"/>
      <c r="M9" s="268"/>
      <c r="N9" s="268"/>
      <c r="O9" s="268"/>
      <c r="P9" s="218"/>
      <c r="Q9" s="269"/>
      <c r="R9" s="215" t="str">
        <f ca="1">IF(ISERROR($V9),"",OFFSET('Smelter Look-up'!$C$4,$V9-4,0)&amp;"")</f>
        <v>Kennametal Huntsville</v>
      </c>
      <c r="S9" s="222" t="str">
        <f t="shared" ca="1" si="3"/>
        <v>US</v>
      </c>
      <c r="T9" s="222" t="str">
        <f ca="1">IF(B9="","",IF(ISERROR(MATCH($J9,SorP!$B$1:$B$6230,0)),"",INDIRECT("'SorP'!$A$"&amp;MATCH($J9,SorP!$B$1:$B$6230,0))))</f>
        <v>US-AL</v>
      </c>
      <c r="U9" s="238"/>
      <c r="V9" s="270">
        <f>IF(C9="",NA(),MATCH($B9&amp;$C9,'Smelter Look-up'!$J:$J,0))</f>
        <v>543</v>
      </c>
      <c r="W9" s="271"/>
      <c r="X9" s="271">
        <f t="shared" ca="1" si="4"/>
        <v>0</v>
      </c>
      <c r="Y9" s="271"/>
      <c r="Z9" s="271"/>
      <c r="AB9" s="273" t="str">
        <f t="shared" si="5"/>
        <v>TungstenATI Tungsten Materials</v>
      </c>
    </row>
    <row r="10" spans="1:34" s="272" customFormat="1" ht="20.100000000000001" customHeight="1">
      <c r="A10" s="324"/>
      <c r="B10" s="215" t="s">
        <v>1133</v>
      </c>
      <c r="C10" s="219" t="s">
        <v>14037</v>
      </c>
      <c r="D10" s="278"/>
      <c r="E10" s="215" t="str">
        <f ca="1">IF(ISERROR($V10),"",OFFSET('Smelter Look-up'!$D$4,$V10-4,0)&amp;"")</f>
        <v>JAPAN</v>
      </c>
      <c r="F10" s="215" t="str">
        <f ca="1">IF(ISERROR($V10),"",OFFSET('Smelter Look-up'!$E$4,$V10-4,0))</f>
        <v>CID000004</v>
      </c>
      <c r="G10" s="215" t="str">
        <f ca="1">IF(C10=$X$4,"Enter smelter details",IF(ISERROR($V10),"",OFFSET('Smelter Look-up'!$F$4,$V10-4,0)))</f>
        <v>RMI</v>
      </c>
      <c r="H10" s="216">
        <f ca="1">IF(ISERROR($V10),"",OFFSET('Smelter Look-up'!$G$4,$V10-4,0))</f>
        <v>0</v>
      </c>
      <c r="I10" s="217" t="str">
        <f ca="1">IF(ISERROR($V10),"",OFFSET('Smelter Look-up'!$H$4,$V10-4,0))</f>
        <v>Toyama City</v>
      </c>
      <c r="J10" s="217" t="str">
        <f ca="1">IF(ISERROR($V10),"",OFFSET('Smelter Look-up'!$I$4,$V10-4,0))</f>
        <v>Toyama</v>
      </c>
      <c r="K10" s="268"/>
      <c r="L10" s="268"/>
      <c r="M10" s="268"/>
      <c r="N10" s="268"/>
      <c r="O10" s="268"/>
      <c r="P10" s="218"/>
      <c r="Q10" s="269"/>
      <c r="R10" s="215" t="str">
        <f ca="1">IF(ISERROR($V10),"",OFFSET('Smelter Look-up'!$C$4,$V10-4,0)&amp;"")</f>
        <v>A.L.M.T. Corp.</v>
      </c>
      <c r="S10" s="222" t="str">
        <f t="shared" ca="1" si="3"/>
        <v>JP</v>
      </c>
      <c r="T10" s="222" t="str">
        <f ca="1">IF(B10="","",IF(ISERROR(MATCH($J10,SorP!$B$1:$B$6230,0)),"",INDIRECT("'SorP'!$A$"&amp;MATCH($J10,SorP!$B$1:$B$6230,0))))</f>
        <v>JP-16</v>
      </c>
      <c r="U10" s="238"/>
      <c r="V10" s="270">
        <f>IF(C10="",NA(),MATCH($B10&amp;$C10,'Smelter Look-up'!$J:$J,0))</f>
        <v>533</v>
      </c>
      <c r="W10" s="271"/>
      <c r="X10" s="271">
        <f t="shared" ca="1" si="4"/>
        <v>0</v>
      </c>
      <c r="Y10" s="271"/>
      <c r="Z10" s="271"/>
      <c r="AB10" s="273" t="str">
        <f t="shared" si="5"/>
        <v>TungstenA.L.M.T. Corp.</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Titanium Industries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Metals distributor, titanium, stainless steel, nickel base alloys, aluminum and specialty steels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Thomas Deming</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tdeming@titanium.com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973-983-6229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Thomas Deming</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tdeming@titanium.com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44324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Yes</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Yes</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No</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060324a1-f66f-4c36-a8ec-beadbf2f4219"/>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Tom Deming</cp:lastModifiedBy>
  <cp:lastPrinted>2015-04-21T20:47:43Z</cp:lastPrinted>
  <dcterms:created xsi:type="dcterms:W3CDTF">2010-06-21T21:00:23Z</dcterms:created>
  <dcterms:modified xsi:type="dcterms:W3CDTF">2021-06-08T20:29:13Z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